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1280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<sst xmlns="http://schemas.openxmlformats.org/spreadsheetml/2006/main" count="279" uniqueCount="196">
  <si>
    <t>Rozdzial</t>
  </si>
  <si>
    <t>%</t>
  </si>
  <si>
    <t>854</t>
  </si>
  <si>
    <t>700</t>
  </si>
  <si>
    <t>70005</t>
  </si>
  <si>
    <t>750</t>
  </si>
  <si>
    <t>75023</t>
  </si>
  <si>
    <t>630</t>
  </si>
  <si>
    <t>75095</t>
  </si>
  <si>
    <t>758</t>
  </si>
  <si>
    <t>900</t>
  </si>
  <si>
    <t>90095</t>
  </si>
  <si>
    <t>851</t>
  </si>
  <si>
    <t>801</t>
  </si>
  <si>
    <t>80101</t>
  </si>
  <si>
    <t>80110</t>
  </si>
  <si>
    <t>85395</t>
  </si>
  <si>
    <t>90015</t>
  </si>
  <si>
    <t>754</t>
  </si>
  <si>
    <t>75414</t>
  </si>
  <si>
    <t>752</t>
  </si>
  <si>
    <t>75212</t>
  </si>
  <si>
    <t>751</t>
  </si>
  <si>
    <t>600</t>
  </si>
  <si>
    <t>60016</t>
  </si>
  <si>
    <t>63003</t>
  </si>
  <si>
    <t>70001</t>
  </si>
  <si>
    <t>710</t>
  </si>
  <si>
    <t>71014</t>
  </si>
  <si>
    <t>75022</t>
  </si>
  <si>
    <t>wydatki bieżące</t>
  </si>
  <si>
    <t>wydatki inwestycyjne</t>
  </si>
  <si>
    <t>gospodarka gruntami i nieruchomościami w tym:</t>
  </si>
  <si>
    <t>opracowania geodezyjne  i kartograficzne w tym:</t>
  </si>
  <si>
    <t>75011</t>
  </si>
  <si>
    <t>pochodne od wynagrodzeń</t>
  </si>
  <si>
    <t>wynagrodzenia</t>
  </si>
  <si>
    <t>Urzędy wojewódzkie w tym:</t>
  </si>
  <si>
    <t>rada miasta w tym:</t>
  </si>
  <si>
    <t>urząd miasta w tym:</t>
  </si>
  <si>
    <t>pochodna od wynagrodzeń</t>
  </si>
  <si>
    <t>75101</t>
  </si>
  <si>
    <t>pozostałe wydatki w tym:</t>
  </si>
  <si>
    <t>75412</t>
  </si>
  <si>
    <t>ochotnicza straż pożarna w tym:</t>
  </si>
  <si>
    <t>obrona cywilna w tym:</t>
  </si>
  <si>
    <t>757</t>
  </si>
  <si>
    <t>75702</t>
  </si>
  <si>
    <t>obsługa kredytu i pożyczek jednostek samorządu terytorialnego w tym:</t>
  </si>
  <si>
    <t>odsetki od krajowych pożyczek i kredytów</t>
  </si>
  <si>
    <t>75704</t>
  </si>
  <si>
    <t>Różne rozliczenia</t>
  </si>
  <si>
    <t>75818</t>
  </si>
  <si>
    <t>Oświata i wychowanie</t>
  </si>
  <si>
    <t>80104</t>
  </si>
  <si>
    <t>gimnazja w tym:</t>
  </si>
  <si>
    <t>85154</t>
  </si>
  <si>
    <t>przeciwdziałanie alkoholizmowi w tym:</t>
  </si>
  <si>
    <t>zasiłki i pomoc w naturze w tym:</t>
  </si>
  <si>
    <t>dodatki mieszkaniowe w tym:</t>
  </si>
  <si>
    <t>90003</t>
  </si>
  <si>
    <t>oczyszczanie miast w tym:</t>
  </si>
  <si>
    <t>90004</t>
  </si>
  <si>
    <t>utrzymanie zieleni w mieście w tym:</t>
  </si>
  <si>
    <t>oświetlenie ulic w tym:</t>
  </si>
  <si>
    <t>921</t>
  </si>
  <si>
    <t>92116</t>
  </si>
  <si>
    <t>biblioteki w tym:</t>
  </si>
  <si>
    <t>dotacje z budżetu dla instytucji kultury</t>
  </si>
  <si>
    <t>92118</t>
  </si>
  <si>
    <t>92195</t>
  </si>
  <si>
    <t>926</t>
  </si>
  <si>
    <t>92605</t>
  </si>
  <si>
    <t>zadania w zakresie kultury fizycznej i sportu w tym:</t>
  </si>
  <si>
    <t>92695</t>
  </si>
  <si>
    <t>Ogółem</t>
  </si>
  <si>
    <t>Dział</t>
  </si>
  <si>
    <t>Wyszczególnienie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</si>
  <si>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</si>
  <si>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</si>
  <si>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</si>
  <si>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</si>
  <si>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</si>
  <si>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 państwowej , kontroli i ochrony prawa oraz sądownictwa</t>
  </si>
  <si>
    <t>Obrona narodowa</t>
  </si>
  <si>
    <t>Bezpieczeństwo publiczne i ochrona przeciwpożarowa</t>
  </si>
  <si>
    <t>Obsługa długu publicznego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</si>
  <si>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</si>
  <si>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</si>
  <si>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</si>
  <si>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</si>
  <si>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</si>
  <si>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w zł</t>
  </si>
  <si>
    <t xml:space="preserve">zakłady gospodarki mieszkaniowej w tym: </t>
  </si>
  <si>
    <t>85401</t>
  </si>
  <si>
    <t>wydatki bieżące ( rezerwa)</t>
  </si>
  <si>
    <t>Rady Miejskiej w Szklarskiej Porębie</t>
  </si>
  <si>
    <t>010</t>
  </si>
  <si>
    <t>Rolnictwo i łowiectwo</t>
  </si>
  <si>
    <t>01030</t>
  </si>
  <si>
    <t>020</t>
  </si>
  <si>
    <t>Leśnictwo</t>
  </si>
  <si>
    <t>02001</t>
  </si>
  <si>
    <t>dotacja dla j.s.t.</t>
  </si>
  <si>
    <t>71035</t>
  </si>
  <si>
    <t>75109</t>
  </si>
  <si>
    <t>75403</t>
  </si>
  <si>
    <t>jednostki terenowe policji w tym :</t>
  </si>
  <si>
    <t>dotacje dla j.s.t.</t>
  </si>
  <si>
    <t>90001</t>
  </si>
  <si>
    <t>90002</t>
  </si>
  <si>
    <t>dotacje celowe</t>
  </si>
  <si>
    <t>80195</t>
  </si>
  <si>
    <t>dotacja celowa</t>
  </si>
  <si>
    <t>dotacja dla MZGL</t>
  </si>
  <si>
    <t xml:space="preserve">wydatki inwestycyjne </t>
  </si>
  <si>
    <t>Izby rolnicze w tym:</t>
  </si>
  <si>
    <t>Gospodarka leśna w tym:</t>
  </si>
  <si>
    <t>Cmentarze w tym:</t>
  </si>
  <si>
    <t>pozostała działalność w tym:</t>
  </si>
  <si>
    <t>wybory uzupełniajace w tym:</t>
  </si>
  <si>
    <t>rozliczenia z tytułu poręczeń w tym:</t>
  </si>
  <si>
    <t>Rezerwy ogólne i celowe w tym:</t>
  </si>
  <si>
    <t>Szkoły podstawowe w tym:</t>
  </si>
  <si>
    <t>Pozostała działalność w tym:</t>
  </si>
  <si>
    <t>świetlice szkolne w tym:</t>
  </si>
  <si>
    <t>Gospodarka sciekowa i ochrona wód w tym:</t>
  </si>
  <si>
    <t>Gospodarka odpadami w tym:</t>
  </si>
  <si>
    <t>muzea w tym:</t>
  </si>
  <si>
    <t>urzędy naczelnych organów władzy państwowej, kontroli i ochrony prawa w tym:</t>
  </si>
  <si>
    <t>85121</t>
  </si>
  <si>
    <t>dotacja dla SPZOZ</t>
  </si>
  <si>
    <t xml:space="preserve"> </t>
  </si>
  <si>
    <t>71004</t>
  </si>
  <si>
    <t>80113</t>
  </si>
  <si>
    <t>80146</t>
  </si>
  <si>
    <t>dotacja j.s.t.</t>
  </si>
  <si>
    <t>plany zagospodarowania przestrzennego w tym :</t>
  </si>
  <si>
    <t>dowożenie uczniów do szkół w tym :</t>
  </si>
  <si>
    <t>dokształcanie i doskonalenie nauczycieli w tym :</t>
  </si>
  <si>
    <t>Lecznictwo ambulatoryjne w tym :</t>
  </si>
  <si>
    <t>drogi publiczne  gminne w tym:</t>
  </si>
  <si>
    <t>75415</t>
  </si>
  <si>
    <t xml:space="preserve">dotacja celowa </t>
  </si>
  <si>
    <t>zadania ratownictwa górskiego i wodnego</t>
  </si>
  <si>
    <t>Projekt na 2005  r</t>
  </si>
  <si>
    <t>70095</t>
  </si>
  <si>
    <t>Pozostała działalność</t>
  </si>
  <si>
    <t>75108</t>
  </si>
  <si>
    <t>Wybory do Sejmu i Senatu</t>
  </si>
  <si>
    <t>75113</t>
  </si>
  <si>
    <t>Wybory do Parlamentu Europejskiego</t>
  </si>
  <si>
    <t>756</t>
  </si>
  <si>
    <t>Dochody od osób prawnych, od osób fiz. i od innych jednostek nieposiadających osobowości prawnej oraz wydatki związane z ich poborem</t>
  </si>
  <si>
    <t>pobór podatków, opłat i niepodatkowych należności budżetowych</t>
  </si>
  <si>
    <t xml:space="preserve">Przedszkola </t>
  </si>
  <si>
    <t>85195</t>
  </si>
  <si>
    <t xml:space="preserve">wydatki inwestycyjne jedn. budżet. </t>
  </si>
  <si>
    <t>852</t>
  </si>
  <si>
    <t>Pomoc społeczna</t>
  </si>
  <si>
    <t>85214</t>
  </si>
  <si>
    <t>85212</t>
  </si>
  <si>
    <t>85213</t>
  </si>
  <si>
    <t>85215</t>
  </si>
  <si>
    <t>85216</t>
  </si>
  <si>
    <t>85219</t>
  </si>
  <si>
    <t>85228</t>
  </si>
  <si>
    <t>85295</t>
  </si>
  <si>
    <t>usługi opiekuńcze i specjal. usł opiekuńcze w tym:</t>
  </si>
  <si>
    <t>zasiłki rodzinne ,pielęgnacyjne i wychow. w tym:</t>
  </si>
  <si>
    <t>Ośrodki pomocy społecznej w tym:</t>
  </si>
  <si>
    <t>853</t>
  </si>
  <si>
    <t xml:space="preserve">Pozostałe zadania w zakresie polityki społecznej </t>
  </si>
  <si>
    <t>92105</t>
  </si>
  <si>
    <t>Pozostałe zadaniaw zakresie kultury</t>
  </si>
  <si>
    <t xml:space="preserve">wydatki bieżące </t>
  </si>
  <si>
    <t>92601</t>
  </si>
  <si>
    <t>Obiekty sportowe</t>
  </si>
  <si>
    <t>60013</t>
  </si>
  <si>
    <t>drogi pupliczne wojewódzkie  w tym:</t>
  </si>
  <si>
    <t>pomoc  dla j.s.t.</t>
  </si>
  <si>
    <t>75647</t>
  </si>
  <si>
    <t>80145</t>
  </si>
  <si>
    <t>komisje egzaminacyjne</t>
  </si>
  <si>
    <t>60014</t>
  </si>
  <si>
    <t>drogi publiczne powiatowe</t>
  </si>
  <si>
    <t>zadania w zakresie upowszechniania turystyki   w tym:</t>
  </si>
  <si>
    <t xml:space="preserve">dotacja celowa  </t>
  </si>
  <si>
    <t>skł na ubez.zdrowotne opł za os. pobier.św.z pom.sp. tym:</t>
  </si>
  <si>
    <t>Załącznik Nr 2 do</t>
  </si>
  <si>
    <t>udziały</t>
  </si>
  <si>
    <r>
      <t>Przewidywane</t>
    </r>
    <r>
      <rPr>
        <b/>
        <sz val="8"/>
        <rFont val="Arial CE"/>
        <family val="2"/>
      </rPr>
      <t xml:space="preserve"> wykonanie 2004r</t>
    </r>
  </si>
  <si>
    <t>Świadczenia rodzinne oraz składki na ubezp. emerytalne i rentowe z ubezp. społecznego</t>
  </si>
  <si>
    <t>uchwały nr XXVIII/321/05</t>
  </si>
  <si>
    <t>z dnia 14 lutego 2005 r</t>
  </si>
  <si>
    <r>
      <t xml:space="preserve">Plan wydatków budżetowych na 2005r                            </t>
    </r>
    <r>
      <rPr>
        <sz val="10"/>
        <rFont val="Arial CE"/>
        <family val="0"/>
      </rPr>
      <t>w  zł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</si>
</sst>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left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1" fontId="5" fillId="3" borderId="2" xfId="19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10" fontId="6" fillId="4" borderId="1" xfId="19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0" fontId="5" fillId="3" borderId="1" xfId="19" applyNumberFormat="1" applyFont="1" applyFill="1" applyBorder="1" applyAlignment="1">
      <alignment horizontal="center" vertical="center" wrapText="1"/>
    </xf>
    <xf numFmtId="10" fontId="6" fillId="3" borderId="1" xfId="19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19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0" fontId="5" fillId="4" borderId="1" xfId="19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0" fontId="5" fillId="0" borderId="1" xfId="19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10" fontId="5" fillId="5" borderId="1" xfId="19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showGridLines="0" tabSelected="1" workbookViewId="0" topLeftCell="A209">
      <selection activeCell="K221" sqref="K221"/>
    </sheetView>
  </sheetViews>
  <sheetFormatPr defaultColWidth="9.00390625" defaultRowHeight="12.75"/>
  <cols>
    <col min="1" max="1" width="2.75390625" style="1" customWidth="1"/>
    <col min="2" max="3" width="9.125" style="3" customWidth="1"/>
    <col min="4" max="4" width="41.75390625" style="1" customWidth="1"/>
    <col min="5" max="5" width="9.625" style="2" hidden="1" customWidth="1"/>
    <col min="6" max="6" width="10.25390625" style="2" customWidth="1"/>
    <col min="7" max="7" width="7.75390625" style="4" hidden="1" customWidth="1"/>
    <col min="8" max="8" width="11.625" style="1" customWidth="1"/>
    <col min="9" max="16384" width="9.125" style="1" customWidth="1"/>
  </cols>
  <sheetData>
    <row r="1" spans="1:7" ht="11.25">
      <c r="A1" s="52" t="s">
        <v>189</v>
      </c>
      <c r="B1" s="52"/>
      <c r="C1" s="52"/>
      <c r="D1" s="52"/>
      <c r="E1" s="52"/>
      <c r="F1" s="52"/>
      <c r="G1" s="52"/>
    </row>
    <row r="2" spans="1:7" ht="11.25" customHeight="1">
      <c r="A2" s="52" t="s">
        <v>193</v>
      </c>
      <c r="B2" s="52"/>
      <c r="C2" s="52"/>
      <c r="D2" s="52"/>
      <c r="E2" s="52"/>
      <c r="F2" s="52"/>
      <c r="G2" s="52"/>
    </row>
    <row r="3" spans="1:7" ht="11.25" customHeight="1">
      <c r="A3" s="52" t="s">
        <v>96</v>
      </c>
      <c r="B3" s="52"/>
      <c r="C3" s="52"/>
      <c r="D3" s="52"/>
      <c r="E3" s="52"/>
      <c r="F3" s="52"/>
      <c r="G3" s="52"/>
    </row>
    <row r="4" spans="1:7" ht="12.75" customHeight="1">
      <c r="A4" s="52" t="s">
        <v>194</v>
      </c>
      <c r="B4" s="52"/>
      <c r="C4" s="52"/>
      <c r="D4" s="52"/>
      <c r="E4" s="52"/>
      <c r="F4" s="52"/>
      <c r="G4" s="52"/>
    </row>
    <row r="5" spans="2:7" ht="15.75">
      <c r="B5" s="53" t="s">
        <v>195</v>
      </c>
      <c r="C5" s="53"/>
      <c r="D5" s="53"/>
      <c r="E5" s="53"/>
      <c r="F5" s="53"/>
      <c r="G5" s="53"/>
    </row>
    <row r="6" ht="1.5" customHeight="1">
      <c r="F6" s="2" t="s">
        <v>92</v>
      </c>
    </row>
    <row r="7" spans="2:7" ht="19.5" customHeight="1">
      <c r="B7" s="44" t="s">
        <v>76</v>
      </c>
      <c r="C7" s="44" t="s">
        <v>0</v>
      </c>
      <c r="D7" s="45" t="s">
        <v>77</v>
      </c>
      <c r="E7" s="46" t="s">
        <v>191</v>
      </c>
      <c r="F7" s="47" t="s">
        <v>145</v>
      </c>
      <c r="G7" s="5" t="s">
        <v>1</v>
      </c>
    </row>
    <row r="8" spans="2:7" s="6" customFormat="1" ht="9" customHeight="1">
      <c r="B8" s="7">
        <v>1</v>
      </c>
      <c r="C8" s="7">
        <v>2</v>
      </c>
      <c r="D8" s="8">
        <v>3</v>
      </c>
      <c r="E8" s="9">
        <v>4</v>
      </c>
      <c r="F8" s="9">
        <v>4</v>
      </c>
      <c r="G8" s="10">
        <v>6</v>
      </c>
    </row>
    <row r="9" spans="2:7" s="6" customFormat="1" ht="14.25" customHeight="1">
      <c r="B9" s="11" t="s">
        <v>97</v>
      </c>
      <c r="C9" s="12"/>
      <c r="D9" s="13" t="s">
        <v>98</v>
      </c>
      <c r="E9" s="14">
        <f>SUM(E10)</f>
        <v>10</v>
      </c>
      <c r="F9" s="14">
        <f>SUM(F10)</f>
        <v>11</v>
      </c>
      <c r="G9" s="15">
        <f>IF(E9&gt;0,F9/E9,"")</f>
        <v>1.1</v>
      </c>
    </row>
    <row r="10" spans="2:7" s="6" customFormat="1" ht="17.25" customHeight="1">
      <c r="B10" s="7"/>
      <c r="C10" s="7" t="s">
        <v>99</v>
      </c>
      <c r="D10" s="16" t="s">
        <v>116</v>
      </c>
      <c r="E10" s="9">
        <f>SUM(E11)</f>
        <v>10</v>
      </c>
      <c r="F10" s="9">
        <f>SUM(F11)</f>
        <v>11</v>
      </c>
      <c r="G10" s="17">
        <f>IF(E10&gt;0,F10/E10,"")</f>
        <v>1.1</v>
      </c>
    </row>
    <row r="11" spans="2:7" s="6" customFormat="1" ht="17.25" customHeight="1">
      <c r="B11" s="7"/>
      <c r="C11" s="7"/>
      <c r="D11" s="16" t="s">
        <v>30</v>
      </c>
      <c r="E11" s="9">
        <v>10</v>
      </c>
      <c r="F11" s="9">
        <v>11</v>
      </c>
      <c r="G11" s="18"/>
    </row>
    <row r="12" spans="2:7" s="6" customFormat="1" ht="17.25" customHeight="1" hidden="1">
      <c r="B12" s="11" t="s">
        <v>100</v>
      </c>
      <c r="C12" s="12"/>
      <c r="D12" s="13" t="s">
        <v>101</v>
      </c>
      <c r="E12" s="19">
        <f>SUM(E13)</f>
        <v>0</v>
      </c>
      <c r="F12" s="14">
        <f>SUM(F13)</f>
        <v>0</v>
      </c>
      <c r="G12" s="15">
        <f>IF(E12&gt;0,F12/E12,"")</f>
      </c>
    </row>
    <row r="13" spans="2:7" s="6" customFormat="1" ht="17.25" customHeight="1" hidden="1">
      <c r="B13" s="7"/>
      <c r="C13" s="7" t="s">
        <v>102</v>
      </c>
      <c r="D13" s="16" t="s">
        <v>117</v>
      </c>
      <c r="E13" s="9">
        <f>SUM(E14)</f>
        <v>0</v>
      </c>
      <c r="F13" s="9">
        <f>SUM(F14)</f>
        <v>0</v>
      </c>
      <c r="G13" s="18">
        <f>IF(E13&gt;0,F13/E13,"")</f>
      </c>
    </row>
    <row r="14" spans="2:7" s="6" customFormat="1" ht="17.25" customHeight="1" hidden="1">
      <c r="B14" s="7"/>
      <c r="C14" s="7"/>
      <c r="D14" s="16" t="s">
        <v>30</v>
      </c>
      <c r="E14" s="9">
        <v>0</v>
      </c>
      <c r="F14" s="9">
        <v>0</v>
      </c>
      <c r="G14" s="18"/>
    </row>
    <row r="15" spans="2:7" s="6" customFormat="1" ht="15.75" customHeight="1">
      <c r="B15" s="20" t="s">
        <v>23</v>
      </c>
      <c r="C15" s="20"/>
      <c r="D15" s="21" t="s">
        <v>78</v>
      </c>
      <c r="E15" s="22">
        <f>SUM(E16+E20+E22)</f>
        <v>1010000</v>
      </c>
      <c r="F15" s="22">
        <f>SUM(F16+F20+F22)</f>
        <v>300000</v>
      </c>
      <c r="G15" s="15">
        <f>IF(E15&gt;0,F15/E15,"")</f>
        <v>0.297029702970297</v>
      </c>
    </row>
    <row r="16" spans="2:7" s="6" customFormat="1" ht="17.25" customHeight="1">
      <c r="B16" s="23"/>
      <c r="C16" s="23" t="s">
        <v>24</v>
      </c>
      <c r="D16" s="24" t="s">
        <v>141</v>
      </c>
      <c r="E16" s="25">
        <f>SUM(E17:E19)</f>
        <v>698000</v>
      </c>
      <c r="F16" s="25">
        <f>SUM(F17:F19)</f>
        <v>214000</v>
      </c>
      <c r="G16" s="26">
        <f>IF(E16&gt;0,F16/E16,"")</f>
        <v>0.30659025787965616</v>
      </c>
    </row>
    <row r="17" spans="2:7" s="6" customFormat="1" ht="17.25" customHeight="1">
      <c r="B17" s="23"/>
      <c r="C17" s="23"/>
      <c r="D17" s="24" t="s">
        <v>30</v>
      </c>
      <c r="E17" s="25">
        <v>660000</v>
      </c>
      <c r="F17" s="25">
        <v>206000</v>
      </c>
      <c r="G17" s="26"/>
    </row>
    <row r="18" spans="2:8" s="6" customFormat="1" ht="17.25" customHeight="1" hidden="1">
      <c r="B18" s="23"/>
      <c r="C18" s="23"/>
      <c r="D18" s="24"/>
      <c r="E18" s="25"/>
      <c r="F18" s="25"/>
      <c r="G18" s="26"/>
      <c r="H18" s="6" t="s">
        <v>132</v>
      </c>
    </row>
    <row r="19" spans="2:7" s="6" customFormat="1" ht="17.25" customHeight="1">
      <c r="B19" s="23"/>
      <c r="C19" s="23"/>
      <c r="D19" s="24" t="s">
        <v>31</v>
      </c>
      <c r="E19" s="25">
        <v>38000</v>
      </c>
      <c r="F19" s="25">
        <v>8000</v>
      </c>
      <c r="G19" s="26"/>
    </row>
    <row r="20" spans="2:7" s="6" customFormat="1" ht="17.25" customHeight="1" hidden="1">
      <c r="B20" s="23"/>
      <c r="C20" s="23" t="s">
        <v>178</v>
      </c>
      <c r="D20" s="24" t="s">
        <v>179</v>
      </c>
      <c r="E20" s="25">
        <f>E21</f>
        <v>262000</v>
      </c>
      <c r="F20" s="25">
        <f>F21</f>
        <v>0</v>
      </c>
      <c r="G20" s="26">
        <f>IF(E20&gt;0,F20/E20,"")</f>
        <v>0</v>
      </c>
    </row>
    <row r="21" spans="2:7" s="6" customFormat="1" ht="17.25" customHeight="1" hidden="1">
      <c r="B21" s="23"/>
      <c r="C21" s="23"/>
      <c r="D21" s="24" t="s">
        <v>180</v>
      </c>
      <c r="E21" s="25">
        <v>262000</v>
      </c>
      <c r="F21" s="25">
        <v>0</v>
      </c>
      <c r="G21" s="26"/>
    </row>
    <row r="22" spans="2:7" s="6" customFormat="1" ht="17.25" customHeight="1">
      <c r="B22" s="23"/>
      <c r="C22" s="23" t="s">
        <v>184</v>
      </c>
      <c r="D22" s="24" t="s">
        <v>185</v>
      </c>
      <c r="E22" s="25">
        <f>E23</f>
        <v>50000</v>
      </c>
      <c r="F22" s="25">
        <f>F23</f>
        <v>86000</v>
      </c>
      <c r="G22" s="26">
        <f>IF(E22&gt;0,F22/E22,"")</f>
        <v>1.72</v>
      </c>
    </row>
    <row r="23" spans="2:7" s="6" customFormat="1" ht="17.25" customHeight="1">
      <c r="B23" s="23"/>
      <c r="C23" s="23"/>
      <c r="D23" s="24" t="s">
        <v>180</v>
      </c>
      <c r="E23" s="25">
        <v>50000</v>
      </c>
      <c r="F23" s="25">
        <v>86000</v>
      </c>
      <c r="G23" s="26"/>
    </row>
    <row r="24" spans="2:7" s="6" customFormat="1" ht="17.25" customHeight="1" hidden="1">
      <c r="B24" s="23"/>
      <c r="C24" s="23"/>
      <c r="D24" s="24"/>
      <c r="E24" s="27"/>
      <c r="F24" s="27"/>
      <c r="G24" s="26"/>
    </row>
    <row r="25" spans="2:7" s="6" customFormat="1" ht="17.25" customHeight="1" hidden="1">
      <c r="B25" s="23"/>
      <c r="C25" s="23"/>
      <c r="D25" s="24"/>
      <c r="E25" s="27"/>
      <c r="F25" s="25"/>
      <c r="G25" s="26"/>
    </row>
    <row r="26" spans="2:7" s="6" customFormat="1" ht="14.25" customHeight="1">
      <c r="B26" s="20" t="s">
        <v>7</v>
      </c>
      <c r="C26" s="20"/>
      <c r="D26" s="28" t="s">
        <v>79</v>
      </c>
      <c r="E26" s="22">
        <f>E27</f>
        <v>190000</v>
      </c>
      <c r="F26" s="22">
        <f>F27</f>
        <v>180000</v>
      </c>
      <c r="G26" s="15">
        <f>IF(E26&gt;0,F26/E26,"")</f>
        <v>0.9473684210526315</v>
      </c>
    </row>
    <row r="27" spans="2:7" s="6" customFormat="1" ht="21" customHeight="1">
      <c r="B27" s="23"/>
      <c r="C27" s="23" t="s">
        <v>25</v>
      </c>
      <c r="D27" s="24" t="s">
        <v>186</v>
      </c>
      <c r="E27" s="25">
        <f>SUM(E28:E30)</f>
        <v>190000</v>
      </c>
      <c r="F27" s="25">
        <f>SUM(F28:F30)</f>
        <v>180000</v>
      </c>
      <c r="G27" s="26">
        <f>IF(E27&gt;0,F27/E27,"")</f>
        <v>0.9473684210526315</v>
      </c>
    </row>
    <row r="28" spans="2:7" s="6" customFormat="1" ht="17.25" customHeight="1">
      <c r="B28" s="23"/>
      <c r="C28" s="23"/>
      <c r="D28" s="24" t="s">
        <v>30</v>
      </c>
      <c r="E28" s="25">
        <v>185000</v>
      </c>
      <c r="F28" s="25">
        <v>157000</v>
      </c>
      <c r="G28" s="26"/>
    </row>
    <row r="29" spans="2:7" s="6" customFormat="1" ht="17.25" customHeight="1">
      <c r="B29" s="23"/>
      <c r="C29" s="23"/>
      <c r="D29" s="24" t="s">
        <v>103</v>
      </c>
      <c r="E29" s="25"/>
      <c r="F29" s="25">
        <v>18000</v>
      </c>
      <c r="G29" s="26"/>
    </row>
    <row r="30" spans="2:7" s="6" customFormat="1" ht="17.25" customHeight="1">
      <c r="B30" s="23"/>
      <c r="C30" s="23"/>
      <c r="D30" s="24" t="s">
        <v>113</v>
      </c>
      <c r="E30" s="25">
        <v>5000</v>
      </c>
      <c r="F30" s="25">
        <v>5000</v>
      </c>
      <c r="G30" s="26"/>
    </row>
    <row r="31" spans="2:7" s="6" customFormat="1" ht="17.25" customHeight="1" hidden="1">
      <c r="B31" s="23"/>
      <c r="C31" s="23"/>
      <c r="D31" s="24"/>
      <c r="E31" s="25"/>
      <c r="F31" s="25"/>
      <c r="G31" s="26"/>
    </row>
    <row r="32" spans="2:7" s="6" customFormat="1" ht="17.25" customHeight="1" hidden="1">
      <c r="B32" s="23"/>
      <c r="C32" s="23"/>
      <c r="D32" s="24"/>
      <c r="E32" s="25"/>
      <c r="F32" s="25"/>
      <c r="G32" s="26"/>
    </row>
    <row r="33" spans="2:7" s="6" customFormat="1" ht="14.25" customHeight="1">
      <c r="B33" s="20" t="s">
        <v>3</v>
      </c>
      <c r="C33" s="20"/>
      <c r="D33" s="28" t="s">
        <v>80</v>
      </c>
      <c r="E33" s="22">
        <f>E38+E34+E40</f>
        <v>229000</v>
      </c>
      <c r="F33" s="22">
        <f>F38+F34+F40</f>
        <v>721200</v>
      </c>
      <c r="G33" s="15">
        <f>IF(E33&gt;0,F33/E33,"")</f>
        <v>3.149344978165939</v>
      </c>
    </row>
    <row r="34" spans="2:7" s="6" customFormat="1" ht="17.25" customHeight="1">
      <c r="B34" s="23"/>
      <c r="C34" s="23" t="s">
        <v>4</v>
      </c>
      <c r="D34" s="24" t="s">
        <v>32</v>
      </c>
      <c r="E34" s="25">
        <f>E35</f>
        <v>110600</v>
      </c>
      <c r="F34" s="25">
        <f>F35+F37</f>
        <v>532200</v>
      </c>
      <c r="G34" s="26">
        <f>IF(E34&gt;0,F34/E34,"")</f>
        <v>4.811934900542496</v>
      </c>
    </row>
    <row r="35" spans="2:8" s="6" customFormat="1" ht="17.25" customHeight="1">
      <c r="B35" s="23"/>
      <c r="C35" s="23"/>
      <c r="D35" s="24" t="s">
        <v>30</v>
      </c>
      <c r="E35" s="25">
        <v>110600</v>
      </c>
      <c r="F35" s="25">
        <v>272200</v>
      </c>
      <c r="G35" s="26"/>
      <c r="H35" s="48"/>
    </row>
    <row r="36" spans="2:7" s="6" customFormat="1" ht="17.25" customHeight="1" hidden="1">
      <c r="B36" s="23"/>
      <c r="C36" s="23"/>
      <c r="D36" s="24"/>
      <c r="E36" s="25"/>
      <c r="F36" s="25"/>
      <c r="G36" s="26"/>
    </row>
    <row r="37" spans="2:7" s="6" customFormat="1" ht="17.25" customHeight="1">
      <c r="B37" s="23"/>
      <c r="C37" s="23"/>
      <c r="D37" s="24" t="s">
        <v>31</v>
      </c>
      <c r="E37" s="25"/>
      <c r="F37" s="25">
        <v>260000</v>
      </c>
      <c r="G37" s="26"/>
    </row>
    <row r="38" spans="2:7" s="6" customFormat="1" ht="17.25" customHeight="1">
      <c r="B38" s="23"/>
      <c r="C38" s="23" t="s">
        <v>26</v>
      </c>
      <c r="D38" s="24" t="s">
        <v>93</v>
      </c>
      <c r="E38" s="25">
        <f>E39</f>
        <v>110000</v>
      </c>
      <c r="F38" s="25">
        <f>F39</f>
        <v>189000</v>
      </c>
      <c r="G38" s="26">
        <f>IF(E38&gt;0,F38/E38,"")</f>
        <v>1.7181818181818183</v>
      </c>
    </row>
    <row r="39" spans="2:7" s="6" customFormat="1" ht="17.25" customHeight="1">
      <c r="B39" s="23"/>
      <c r="C39" s="23"/>
      <c r="D39" s="24" t="s">
        <v>114</v>
      </c>
      <c r="E39" s="25">
        <v>110000</v>
      </c>
      <c r="F39" s="25">
        <v>189000</v>
      </c>
      <c r="G39" s="26"/>
    </row>
    <row r="40" spans="2:7" s="6" customFormat="1" ht="17.25" customHeight="1" hidden="1">
      <c r="B40" s="23"/>
      <c r="C40" s="23" t="s">
        <v>146</v>
      </c>
      <c r="D40" s="24" t="s">
        <v>147</v>
      </c>
      <c r="E40" s="25">
        <f>E41</f>
        <v>8400</v>
      </c>
      <c r="F40" s="25">
        <f>F41</f>
        <v>0</v>
      </c>
      <c r="G40" s="26">
        <f>IF(E40&gt;0,F40/E40,"")</f>
        <v>0</v>
      </c>
    </row>
    <row r="41" spans="2:7" s="6" customFormat="1" ht="17.25" customHeight="1" hidden="1">
      <c r="B41" s="23"/>
      <c r="C41" s="23"/>
      <c r="D41" s="24" t="s">
        <v>30</v>
      </c>
      <c r="E41" s="25">
        <v>8400</v>
      </c>
      <c r="F41" s="25">
        <v>0</v>
      </c>
      <c r="G41" s="26"/>
    </row>
    <row r="42" spans="2:7" s="6" customFormat="1" ht="15" customHeight="1">
      <c r="B42" s="20" t="s">
        <v>27</v>
      </c>
      <c r="C42" s="20"/>
      <c r="D42" s="28" t="s">
        <v>81</v>
      </c>
      <c r="E42" s="22">
        <f>E45+E47+E43</f>
        <v>98843</v>
      </c>
      <c r="F42" s="22">
        <f>F45+F47+F43</f>
        <v>270547</v>
      </c>
      <c r="G42" s="15">
        <f>IF(E42&gt;0,F42/E42,"")</f>
        <v>2.7371386946976517</v>
      </c>
    </row>
    <row r="43" spans="2:7" s="6" customFormat="1" ht="17.25" customHeight="1">
      <c r="B43" s="29"/>
      <c r="C43" s="30" t="s">
        <v>133</v>
      </c>
      <c r="D43" s="31" t="s">
        <v>137</v>
      </c>
      <c r="E43" s="27">
        <f>E44</f>
        <v>10843</v>
      </c>
      <c r="F43" s="27">
        <f>F44</f>
        <v>100000</v>
      </c>
      <c r="G43" s="17">
        <f>IF(E43&gt;0,F43/E43,"")</f>
        <v>9.222539887485013</v>
      </c>
    </row>
    <row r="44" spans="2:7" s="6" customFormat="1" ht="17.25" customHeight="1">
      <c r="B44" s="29"/>
      <c r="C44" s="30"/>
      <c r="D44" s="24" t="s">
        <v>30</v>
      </c>
      <c r="E44" s="27">
        <v>10843</v>
      </c>
      <c r="F44" s="27">
        <v>100000</v>
      </c>
      <c r="G44" s="18"/>
    </row>
    <row r="45" spans="2:7" s="6" customFormat="1" ht="17.25" customHeight="1">
      <c r="B45" s="23"/>
      <c r="C45" s="23" t="s">
        <v>28</v>
      </c>
      <c r="D45" s="24" t="s">
        <v>33</v>
      </c>
      <c r="E45" s="25">
        <f>E46</f>
        <v>51000</v>
      </c>
      <c r="F45" s="25">
        <f>F46</f>
        <v>50547</v>
      </c>
      <c r="G45" s="26">
        <f>IF(E45&gt;0,F45/E45,"")</f>
        <v>0.9911176470588235</v>
      </c>
    </row>
    <row r="46" spans="2:7" s="6" customFormat="1" ht="17.25" customHeight="1">
      <c r="B46" s="23"/>
      <c r="C46" s="23"/>
      <c r="D46" s="24" t="s">
        <v>30</v>
      </c>
      <c r="E46" s="25">
        <v>51000</v>
      </c>
      <c r="F46" s="25">
        <v>50547</v>
      </c>
      <c r="G46" s="26"/>
    </row>
    <row r="47" spans="2:7" s="6" customFormat="1" ht="17.25" customHeight="1">
      <c r="B47" s="23"/>
      <c r="C47" s="23" t="s">
        <v>104</v>
      </c>
      <c r="D47" s="24" t="s">
        <v>118</v>
      </c>
      <c r="E47" s="25">
        <f>E48</f>
        <v>37000</v>
      </c>
      <c r="F47" s="25">
        <f>F48</f>
        <v>120000</v>
      </c>
      <c r="G47" s="26">
        <f>IF(E47&gt;0,F47/E47,"")</f>
        <v>3.2432432432432434</v>
      </c>
    </row>
    <row r="48" spans="2:7" s="6" customFormat="1" ht="17.25" customHeight="1">
      <c r="B48" s="23"/>
      <c r="C48" s="23"/>
      <c r="D48" s="24" t="s">
        <v>31</v>
      </c>
      <c r="E48" s="25">
        <v>37000</v>
      </c>
      <c r="F48" s="25">
        <v>120000</v>
      </c>
      <c r="G48" s="26"/>
    </row>
    <row r="49" spans="2:7" s="6" customFormat="1" ht="13.5" customHeight="1">
      <c r="B49" s="20" t="s">
        <v>5</v>
      </c>
      <c r="C49" s="20"/>
      <c r="D49" s="28" t="s">
        <v>82</v>
      </c>
      <c r="E49" s="22">
        <f>E50+E53+E55+E66</f>
        <v>3289793</v>
      </c>
      <c r="F49" s="22">
        <f>F50+F53+F55+F62+F66+F64+F60</f>
        <v>3087060</v>
      </c>
      <c r="G49" s="15">
        <f>IF(E49&gt;0,F49/E49,"")</f>
        <v>0.9383751500474345</v>
      </c>
    </row>
    <row r="50" spans="2:7" s="6" customFormat="1" ht="17.25" customHeight="1">
      <c r="B50" s="23"/>
      <c r="C50" s="23" t="s">
        <v>34</v>
      </c>
      <c r="D50" s="24" t="s">
        <v>37</v>
      </c>
      <c r="E50" s="25">
        <f>SUM(E51:E52)</f>
        <v>36338</v>
      </c>
      <c r="F50" s="25">
        <f>SUM(F51:F52)</f>
        <v>37220</v>
      </c>
      <c r="G50" s="26">
        <f>IF(E50&gt;0,F50/E50,"")</f>
        <v>1.0242721118388465</v>
      </c>
    </row>
    <row r="51" spans="2:7" s="6" customFormat="1" ht="17.25" customHeight="1">
      <c r="B51" s="23"/>
      <c r="C51" s="23"/>
      <c r="D51" s="24" t="s">
        <v>36</v>
      </c>
      <c r="E51" s="25">
        <v>30363</v>
      </c>
      <c r="F51" s="25">
        <v>31100</v>
      </c>
      <c r="G51" s="26"/>
    </row>
    <row r="52" spans="2:7" s="6" customFormat="1" ht="17.25" customHeight="1">
      <c r="B52" s="23"/>
      <c r="C52" s="23"/>
      <c r="D52" s="24" t="s">
        <v>35</v>
      </c>
      <c r="E52" s="25">
        <v>5975</v>
      </c>
      <c r="F52" s="25">
        <v>6120</v>
      </c>
      <c r="G52" s="26"/>
    </row>
    <row r="53" spans="2:7" s="6" customFormat="1" ht="17.25" customHeight="1">
      <c r="B53" s="23"/>
      <c r="C53" s="23" t="s">
        <v>29</v>
      </c>
      <c r="D53" s="24" t="s">
        <v>38</v>
      </c>
      <c r="E53" s="25">
        <f>E54</f>
        <v>136000</v>
      </c>
      <c r="F53" s="25">
        <f>F54</f>
        <v>153000</v>
      </c>
      <c r="G53" s="26">
        <f>IF(E53&gt;0,F53/E53,"")</f>
        <v>1.125</v>
      </c>
    </row>
    <row r="54" spans="2:7" s="6" customFormat="1" ht="17.25" customHeight="1">
      <c r="B54" s="23"/>
      <c r="C54" s="23"/>
      <c r="D54" s="24" t="s">
        <v>30</v>
      </c>
      <c r="E54" s="25">
        <v>136000</v>
      </c>
      <c r="F54" s="25">
        <v>153000</v>
      </c>
      <c r="G54" s="26"/>
    </row>
    <row r="55" spans="2:7" s="6" customFormat="1" ht="17.25" customHeight="1">
      <c r="B55" s="23"/>
      <c r="C55" s="23" t="s">
        <v>6</v>
      </c>
      <c r="D55" s="24" t="s">
        <v>39</v>
      </c>
      <c r="E55" s="25">
        <f>SUM(E56:E59)</f>
        <v>3087455</v>
      </c>
      <c r="F55" s="25">
        <f>SUM(F56:F59)</f>
        <v>2868840</v>
      </c>
      <c r="G55" s="26">
        <f>IF(E55&gt;0,F55/E55,"")</f>
        <v>0.9291924902549187</v>
      </c>
    </row>
    <row r="56" spans="2:7" s="6" customFormat="1" ht="17.25" customHeight="1">
      <c r="B56" s="23"/>
      <c r="C56" s="23"/>
      <c r="D56" s="24" t="s">
        <v>36</v>
      </c>
      <c r="E56" s="25">
        <v>1552702</v>
      </c>
      <c r="F56" s="25">
        <v>1585470</v>
      </c>
      <c r="G56" s="26"/>
    </row>
    <row r="57" spans="2:7" s="6" customFormat="1" ht="17.25" customHeight="1">
      <c r="B57" s="23"/>
      <c r="C57" s="23"/>
      <c r="D57" s="24" t="s">
        <v>40</v>
      </c>
      <c r="E57" s="25">
        <v>324162</v>
      </c>
      <c r="F57" s="25">
        <v>330370</v>
      </c>
      <c r="G57" s="26"/>
    </row>
    <row r="58" spans="2:7" s="6" customFormat="1" ht="17.25" customHeight="1">
      <c r="B58" s="23"/>
      <c r="C58" s="23"/>
      <c r="D58" s="24" t="s">
        <v>30</v>
      </c>
      <c r="E58" s="25">
        <v>1108591</v>
      </c>
      <c r="F58" s="25">
        <v>943000</v>
      </c>
      <c r="G58" s="26"/>
    </row>
    <row r="59" spans="2:7" s="6" customFormat="1" ht="17.25" customHeight="1">
      <c r="B59" s="23"/>
      <c r="C59" s="23"/>
      <c r="D59" s="24" t="s">
        <v>31</v>
      </c>
      <c r="E59" s="25">
        <v>102000</v>
      </c>
      <c r="F59" s="25">
        <v>10000</v>
      </c>
      <c r="G59" s="26"/>
    </row>
    <row r="60" spans="2:7" s="6" customFormat="1" ht="17.25" customHeight="1" hidden="1">
      <c r="B60" s="23"/>
      <c r="C60" s="23"/>
      <c r="D60" s="24"/>
      <c r="E60" s="25"/>
      <c r="F60" s="25"/>
      <c r="G60" s="26"/>
    </row>
    <row r="61" spans="2:7" s="6" customFormat="1" ht="17.25" customHeight="1" hidden="1">
      <c r="B61" s="23"/>
      <c r="C61" s="23"/>
      <c r="D61" s="24"/>
      <c r="E61" s="25"/>
      <c r="F61" s="25"/>
      <c r="G61" s="26"/>
    </row>
    <row r="62" spans="2:7" s="6" customFormat="1" ht="17.25" customHeight="1" hidden="1">
      <c r="B62" s="23"/>
      <c r="C62" s="23"/>
      <c r="D62" s="24"/>
      <c r="E62" s="25"/>
      <c r="F62" s="25"/>
      <c r="G62" s="26">
        <f>IF(E62&gt;0,F62/E62,"")</f>
      </c>
    </row>
    <row r="63" spans="2:7" s="6" customFormat="1" ht="17.25" customHeight="1" hidden="1">
      <c r="B63" s="23"/>
      <c r="C63" s="23"/>
      <c r="D63" s="24"/>
      <c r="E63" s="25"/>
      <c r="F63" s="25"/>
      <c r="G63" s="26"/>
    </row>
    <row r="64" spans="2:7" s="6" customFormat="1" ht="17.25" customHeight="1" hidden="1">
      <c r="B64" s="23"/>
      <c r="C64" s="23"/>
      <c r="D64" s="24"/>
      <c r="E64" s="25"/>
      <c r="F64" s="25"/>
      <c r="G64" s="26">
        <f>IF(E64&gt;0,F64/E64,"")</f>
      </c>
    </row>
    <row r="65" spans="2:7" s="6" customFormat="1" ht="17.25" customHeight="1" hidden="1">
      <c r="B65" s="23"/>
      <c r="C65" s="23"/>
      <c r="D65" s="24"/>
      <c r="E65" s="25"/>
      <c r="F65" s="25"/>
      <c r="G65" s="26"/>
    </row>
    <row r="66" spans="2:7" s="6" customFormat="1" ht="17.25" customHeight="1">
      <c r="B66" s="23"/>
      <c r="C66" s="23" t="s">
        <v>8</v>
      </c>
      <c r="D66" s="24" t="s">
        <v>119</v>
      </c>
      <c r="E66" s="25">
        <f>E67</f>
        <v>30000</v>
      </c>
      <c r="F66" s="25">
        <f>F67</f>
        <v>28000</v>
      </c>
      <c r="G66" s="26">
        <f>IF(E66&gt;0,F66/E66,"")</f>
        <v>0.9333333333333333</v>
      </c>
    </row>
    <row r="67" spans="2:7" s="6" customFormat="1" ht="17.25" customHeight="1">
      <c r="B67" s="23"/>
      <c r="C67" s="23"/>
      <c r="D67" s="24" t="s">
        <v>30</v>
      </c>
      <c r="E67" s="25">
        <v>30000</v>
      </c>
      <c r="F67" s="25">
        <v>28000</v>
      </c>
      <c r="G67" s="26"/>
    </row>
    <row r="68" spans="2:7" s="6" customFormat="1" ht="27.75" customHeight="1">
      <c r="B68" s="20" t="s">
        <v>22</v>
      </c>
      <c r="C68" s="20"/>
      <c r="D68" s="28" t="s">
        <v>83</v>
      </c>
      <c r="E68" s="22">
        <f>E69+E73+E75+E77</f>
        <v>38427</v>
      </c>
      <c r="F68" s="22">
        <f>F69+F73+F75+F77</f>
        <v>1250</v>
      </c>
      <c r="G68" s="15">
        <f>IF(E68&gt;0,F68/E68,"")</f>
        <v>0.032529211231686055</v>
      </c>
    </row>
    <row r="69" spans="2:7" s="6" customFormat="1" ht="21" customHeight="1">
      <c r="B69" s="23"/>
      <c r="C69" s="23" t="s">
        <v>41</v>
      </c>
      <c r="D69" s="24" t="s">
        <v>129</v>
      </c>
      <c r="E69" s="25">
        <f>E70</f>
        <v>1261</v>
      </c>
      <c r="F69" s="25">
        <f>F70</f>
        <v>1250</v>
      </c>
      <c r="G69" s="26">
        <f>IF(E69&gt;0,F69/E69,"")</f>
        <v>0.9912767644726408</v>
      </c>
    </row>
    <row r="70" spans="2:7" s="6" customFormat="1" ht="17.25" customHeight="1">
      <c r="B70" s="23"/>
      <c r="C70" s="23"/>
      <c r="D70" s="24" t="s">
        <v>30</v>
      </c>
      <c r="E70" s="25">
        <v>1261</v>
      </c>
      <c r="F70" s="25">
        <v>1250</v>
      </c>
      <c r="G70" s="26"/>
    </row>
    <row r="71" spans="2:7" s="6" customFormat="1" ht="17.25" customHeight="1" hidden="1">
      <c r="B71" s="23"/>
      <c r="C71" s="23"/>
      <c r="D71" s="24"/>
      <c r="E71" s="25"/>
      <c r="F71" s="25"/>
      <c r="G71" s="26">
        <f aca="true" t="shared" si="0" ref="G71:G77">IF(E71&gt;0,F71/E71,"")</f>
      </c>
    </row>
    <row r="72" spans="2:7" s="6" customFormat="1" ht="17.25" customHeight="1" hidden="1">
      <c r="B72" s="23"/>
      <c r="C72" s="23"/>
      <c r="D72" s="24"/>
      <c r="E72" s="25"/>
      <c r="F72" s="25"/>
      <c r="G72" s="26">
        <f t="shared" si="0"/>
      </c>
    </row>
    <row r="73" spans="2:7" s="6" customFormat="1" ht="17.25" customHeight="1" hidden="1">
      <c r="B73" s="23"/>
      <c r="C73" s="23" t="s">
        <v>148</v>
      </c>
      <c r="D73" s="24" t="s">
        <v>149</v>
      </c>
      <c r="E73" s="25">
        <f>E74</f>
        <v>18853</v>
      </c>
      <c r="F73" s="25">
        <f>F74</f>
        <v>0</v>
      </c>
      <c r="G73" s="26">
        <f t="shared" si="0"/>
        <v>0</v>
      </c>
    </row>
    <row r="74" spans="2:7" s="6" customFormat="1" ht="17.25" customHeight="1" hidden="1">
      <c r="B74" s="23"/>
      <c r="C74" s="23"/>
      <c r="D74" s="24" t="s">
        <v>30</v>
      </c>
      <c r="E74" s="25">
        <v>18853</v>
      </c>
      <c r="F74" s="25"/>
      <c r="G74" s="26"/>
    </row>
    <row r="75" spans="2:7" s="6" customFormat="1" ht="17.25" customHeight="1" hidden="1">
      <c r="B75" s="23"/>
      <c r="C75" s="23" t="s">
        <v>105</v>
      </c>
      <c r="D75" s="24" t="s">
        <v>120</v>
      </c>
      <c r="E75" s="25">
        <f>E76</f>
        <v>4446</v>
      </c>
      <c r="F75" s="25">
        <f>F76</f>
        <v>0</v>
      </c>
      <c r="G75" s="26">
        <f t="shared" si="0"/>
        <v>0</v>
      </c>
    </row>
    <row r="76" spans="2:7" s="6" customFormat="1" ht="17.25" customHeight="1" hidden="1">
      <c r="B76" s="23"/>
      <c r="C76" s="23"/>
      <c r="D76" s="24" t="s">
        <v>30</v>
      </c>
      <c r="E76" s="25">
        <v>4446</v>
      </c>
      <c r="F76" s="25"/>
      <c r="G76" s="26"/>
    </row>
    <row r="77" spans="2:7" s="6" customFormat="1" ht="17.25" customHeight="1" hidden="1">
      <c r="B77" s="23"/>
      <c r="C77" s="23" t="s">
        <v>150</v>
      </c>
      <c r="D77" s="24" t="s">
        <v>151</v>
      </c>
      <c r="E77" s="25">
        <f>E78</f>
        <v>13867</v>
      </c>
      <c r="F77" s="25">
        <f>F78</f>
        <v>0</v>
      </c>
      <c r="G77" s="26">
        <f t="shared" si="0"/>
        <v>0</v>
      </c>
    </row>
    <row r="78" spans="2:7" s="6" customFormat="1" ht="17.25" customHeight="1" hidden="1">
      <c r="B78" s="23"/>
      <c r="C78" s="23"/>
      <c r="D78" s="24" t="s">
        <v>30</v>
      </c>
      <c r="E78" s="25">
        <v>13867</v>
      </c>
      <c r="F78" s="25"/>
      <c r="G78" s="26"/>
    </row>
    <row r="79" spans="2:7" s="6" customFormat="1" ht="14.25" customHeight="1">
      <c r="B79" s="20" t="s">
        <v>20</v>
      </c>
      <c r="C79" s="20"/>
      <c r="D79" s="28" t="s">
        <v>84</v>
      </c>
      <c r="E79" s="22">
        <f>E80</f>
        <v>500</v>
      </c>
      <c r="F79" s="22">
        <f>F80</f>
        <v>500</v>
      </c>
      <c r="G79" s="15">
        <f>IF(E79&gt;0,F79/E79,"")</f>
        <v>1</v>
      </c>
    </row>
    <row r="80" spans="2:7" s="6" customFormat="1" ht="17.25" customHeight="1">
      <c r="B80" s="23"/>
      <c r="C80" s="23" t="s">
        <v>21</v>
      </c>
      <c r="D80" s="24" t="s">
        <v>42</v>
      </c>
      <c r="E80" s="25">
        <f>E81</f>
        <v>500</v>
      </c>
      <c r="F80" s="25">
        <f>F81</f>
        <v>500</v>
      </c>
      <c r="G80" s="26">
        <f>IF(E80&gt;0,F80/E80,"")</f>
        <v>1</v>
      </c>
    </row>
    <row r="81" spans="2:7" s="6" customFormat="1" ht="17.25" customHeight="1">
      <c r="B81" s="23"/>
      <c r="C81" s="23"/>
      <c r="D81" s="24" t="s">
        <v>30</v>
      </c>
      <c r="E81" s="25">
        <v>500</v>
      </c>
      <c r="F81" s="25">
        <v>500</v>
      </c>
      <c r="G81" s="26"/>
    </row>
    <row r="82" spans="2:7" s="6" customFormat="1" ht="23.25" customHeight="1">
      <c r="B82" s="20" t="s">
        <v>18</v>
      </c>
      <c r="C82" s="20"/>
      <c r="D82" s="28" t="s">
        <v>85</v>
      </c>
      <c r="E82" s="22">
        <f>E83+E87+E92+E94</f>
        <v>234200</v>
      </c>
      <c r="F82" s="22">
        <f>F83+F87+F92+F85+F94</f>
        <v>226123</v>
      </c>
      <c r="G82" s="15">
        <f>IF(E82&gt;0,F82/E82,"")</f>
        <v>0.9655123825789923</v>
      </c>
    </row>
    <row r="83" spans="2:7" s="6" customFormat="1" ht="17.25" customHeight="1" hidden="1">
      <c r="B83" s="29"/>
      <c r="C83" s="30" t="s">
        <v>106</v>
      </c>
      <c r="D83" s="31" t="s">
        <v>107</v>
      </c>
      <c r="E83" s="25">
        <f>SUM(E84)</f>
        <v>7000</v>
      </c>
      <c r="F83" s="25">
        <f>SUM(F84)</f>
        <v>0</v>
      </c>
      <c r="G83" s="26">
        <f>IF(E83&gt;0,F83/E83,"")</f>
        <v>0</v>
      </c>
    </row>
    <row r="84" spans="2:7" s="6" customFormat="1" ht="17.25" customHeight="1" hidden="1">
      <c r="B84" s="29"/>
      <c r="C84" s="29"/>
      <c r="D84" s="24" t="s">
        <v>136</v>
      </c>
      <c r="E84" s="25">
        <v>7000</v>
      </c>
      <c r="F84" s="25">
        <v>0</v>
      </c>
      <c r="G84" s="26"/>
    </row>
    <row r="85" spans="2:7" s="6" customFormat="1" ht="17.25" customHeight="1" hidden="1">
      <c r="B85" s="29"/>
      <c r="C85" s="30"/>
      <c r="D85" s="24"/>
      <c r="E85" s="25"/>
      <c r="F85" s="25"/>
      <c r="G85" s="26"/>
    </row>
    <row r="86" spans="2:7" s="6" customFormat="1" ht="17.25" customHeight="1" hidden="1">
      <c r="B86" s="29"/>
      <c r="C86" s="29"/>
      <c r="D86" s="24"/>
      <c r="E86" s="25"/>
      <c r="F86" s="25"/>
      <c r="G86" s="26"/>
    </row>
    <row r="87" spans="2:7" s="6" customFormat="1" ht="17.25" customHeight="1">
      <c r="B87" s="23"/>
      <c r="C87" s="23" t="s">
        <v>43</v>
      </c>
      <c r="D87" s="24" t="s">
        <v>44</v>
      </c>
      <c r="E87" s="25">
        <f>SUM(E88:E90)</f>
        <v>220000</v>
      </c>
      <c r="F87" s="25">
        <f>SUM(F88:F91)</f>
        <v>219123</v>
      </c>
      <c r="G87" s="26">
        <f>IF(E87&gt;0,F87/E87,"")</f>
        <v>0.9960136363636364</v>
      </c>
    </row>
    <row r="88" spans="2:7" s="6" customFormat="1" ht="17.25" customHeight="1">
      <c r="B88" s="23"/>
      <c r="C88" s="23"/>
      <c r="D88" s="24" t="s">
        <v>36</v>
      </c>
      <c r="E88" s="25">
        <v>125972</v>
      </c>
      <c r="F88" s="25">
        <v>124600</v>
      </c>
      <c r="G88" s="26"/>
    </row>
    <row r="89" spans="2:7" s="6" customFormat="1" ht="17.25" customHeight="1">
      <c r="B89" s="23"/>
      <c r="C89" s="23"/>
      <c r="D89" s="24" t="s">
        <v>35</v>
      </c>
      <c r="E89" s="25">
        <v>24075</v>
      </c>
      <c r="F89" s="25">
        <v>24523</v>
      </c>
      <c r="G89" s="26"/>
    </row>
    <row r="90" spans="2:7" s="6" customFormat="1" ht="17.25" customHeight="1">
      <c r="B90" s="23"/>
      <c r="C90" s="23"/>
      <c r="D90" s="24" t="s">
        <v>30</v>
      </c>
      <c r="E90" s="25">
        <v>69953</v>
      </c>
      <c r="F90" s="25">
        <v>70000</v>
      </c>
      <c r="G90" s="26"/>
    </row>
    <row r="91" spans="2:7" s="6" customFormat="1" ht="17.25" customHeight="1" hidden="1">
      <c r="B91" s="23"/>
      <c r="C91" s="23"/>
      <c r="D91" s="24"/>
      <c r="E91" s="25"/>
      <c r="F91" s="25"/>
      <c r="G91" s="26"/>
    </row>
    <row r="92" spans="2:7" s="6" customFormat="1" ht="17.25" customHeight="1">
      <c r="B92" s="23"/>
      <c r="C92" s="23" t="s">
        <v>19</v>
      </c>
      <c r="D92" s="24" t="s">
        <v>45</v>
      </c>
      <c r="E92" s="25">
        <f>E93</f>
        <v>1000</v>
      </c>
      <c r="F92" s="25">
        <f>F93</f>
        <v>1000</v>
      </c>
      <c r="G92" s="26">
        <f>IF(E92&gt;0,F92/E92,"")</f>
        <v>1</v>
      </c>
    </row>
    <row r="93" spans="2:7" s="6" customFormat="1" ht="17.25" customHeight="1">
      <c r="B93" s="23"/>
      <c r="C93" s="23"/>
      <c r="D93" s="24" t="s">
        <v>30</v>
      </c>
      <c r="E93" s="25">
        <v>1000</v>
      </c>
      <c r="F93" s="25">
        <v>1000</v>
      </c>
      <c r="G93" s="26"/>
    </row>
    <row r="94" spans="2:7" s="6" customFormat="1" ht="17.25" customHeight="1">
      <c r="B94" s="23"/>
      <c r="C94" s="23" t="s">
        <v>142</v>
      </c>
      <c r="D94" s="24" t="s">
        <v>144</v>
      </c>
      <c r="E94" s="25">
        <f>E96+E95</f>
        <v>6200</v>
      </c>
      <c r="F94" s="25">
        <f>F96+F95</f>
        <v>6000</v>
      </c>
      <c r="G94" s="26">
        <f>IF(E94&gt;0,F94/E94,"")</f>
        <v>0.967741935483871</v>
      </c>
    </row>
    <row r="95" spans="2:7" s="6" customFormat="1" ht="17.25" customHeight="1">
      <c r="B95" s="23"/>
      <c r="C95" s="23"/>
      <c r="D95" s="24" t="s">
        <v>175</v>
      </c>
      <c r="E95" s="25">
        <v>1200</v>
      </c>
      <c r="F95" s="25">
        <v>1000</v>
      </c>
      <c r="G95" s="26"/>
    </row>
    <row r="96" spans="2:7" s="6" customFormat="1" ht="17.25" customHeight="1">
      <c r="B96" s="23"/>
      <c r="C96" s="23"/>
      <c r="D96" s="24" t="s">
        <v>143</v>
      </c>
      <c r="E96" s="25">
        <v>5000</v>
      </c>
      <c r="F96" s="25">
        <v>5000</v>
      </c>
      <c r="G96" s="26"/>
    </row>
    <row r="97" spans="2:7" s="6" customFormat="1" ht="42" customHeight="1">
      <c r="B97" s="20" t="s">
        <v>152</v>
      </c>
      <c r="C97" s="20"/>
      <c r="D97" s="28" t="s">
        <v>153</v>
      </c>
      <c r="E97" s="22">
        <f>E98</f>
        <v>25000</v>
      </c>
      <c r="F97" s="22">
        <f>F98</f>
        <v>26000</v>
      </c>
      <c r="G97" s="32">
        <f>IF(E97&gt;0,F97/E97,"")</f>
        <v>1.04</v>
      </c>
    </row>
    <row r="98" spans="2:7" s="6" customFormat="1" ht="23.25" customHeight="1">
      <c r="B98" s="23"/>
      <c r="C98" s="23" t="s">
        <v>181</v>
      </c>
      <c r="D98" s="24" t="s">
        <v>154</v>
      </c>
      <c r="E98" s="25">
        <f>E99</f>
        <v>25000</v>
      </c>
      <c r="F98" s="25">
        <f>F99</f>
        <v>26000</v>
      </c>
      <c r="G98" s="26">
        <f>IF(E98&gt;0,F98/E98,"")</f>
        <v>1.04</v>
      </c>
    </row>
    <row r="99" spans="2:7" s="6" customFormat="1" ht="17.25" customHeight="1">
      <c r="B99" s="23"/>
      <c r="C99" s="23"/>
      <c r="D99" s="24" t="s">
        <v>36</v>
      </c>
      <c r="E99" s="25">
        <v>25000</v>
      </c>
      <c r="F99" s="25">
        <v>26000</v>
      </c>
      <c r="G99" s="26"/>
    </row>
    <row r="100" spans="2:7" s="6" customFormat="1" ht="17.25" customHeight="1">
      <c r="B100" s="20" t="s">
        <v>46</v>
      </c>
      <c r="C100" s="20"/>
      <c r="D100" s="28" t="s">
        <v>86</v>
      </c>
      <c r="E100" s="22">
        <f>E101+E103</f>
        <v>200000</v>
      </c>
      <c r="F100" s="22">
        <f>F101+F103</f>
        <v>467166</v>
      </c>
      <c r="G100" s="15">
        <f>IF(E100&gt;0,F100/E100,"")</f>
        <v>2.33583</v>
      </c>
    </row>
    <row r="101" spans="2:7" s="6" customFormat="1" ht="21.75" customHeight="1">
      <c r="B101" s="23"/>
      <c r="C101" s="23" t="s">
        <v>47</v>
      </c>
      <c r="D101" s="24" t="s">
        <v>48</v>
      </c>
      <c r="E101" s="25">
        <f>E102</f>
        <v>200000</v>
      </c>
      <c r="F101" s="25">
        <f>F102</f>
        <v>230000</v>
      </c>
      <c r="G101" s="26">
        <f>IF(E101&gt;0,F101/E101,"")</f>
        <v>1.15</v>
      </c>
    </row>
    <row r="102" spans="2:7" s="6" customFormat="1" ht="17.25" customHeight="1">
      <c r="B102" s="23"/>
      <c r="C102" s="23"/>
      <c r="D102" s="24" t="s">
        <v>49</v>
      </c>
      <c r="E102" s="25">
        <v>200000</v>
      </c>
      <c r="F102" s="25">
        <v>230000</v>
      </c>
      <c r="G102" s="26"/>
    </row>
    <row r="103" spans="2:7" s="6" customFormat="1" ht="17.25" customHeight="1">
      <c r="B103" s="23"/>
      <c r="C103" s="23" t="s">
        <v>50</v>
      </c>
      <c r="D103" s="24" t="s">
        <v>121</v>
      </c>
      <c r="E103" s="25">
        <f>E104</f>
        <v>0</v>
      </c>
      <c r="F103" s="25">
        <f>F104</f>
        <v>237166</v>
      </c>
      <c r="G103" s="26">
        <f aca="true" t="shared" si="1" ref="G103:G108">IF(E103&gt;0,F103/E103,"")</f>
      </c>
    </row>
    <row r="104" spans="2:7" s="6" customFormat="1" ht="17.25" customHeight="1">
      <c r="B104" s="23"/>
      <c r="C104" s="23"/>
      <c r="D104" s="24" t="s">
        <v>30</v>
      </c>
      <c r="E104" s="25">
        <v>0</v>
      </c>
      <c r="F104" s="25">
        <v>237166</v>
      </c>
      <c r="G104" s="26">
        <f t="shared" si="1"/>
      </c>
    </row>
    <row r="105" spans="2:7" s="6" customFormat="1" ht="17.25" customHeight="1" hidden="1">
      <c r="B105" s="23"/>
      <c r="C105" s="23"/>
      <c r="D105" s="24"/>
      <c r="E105" s="25"/>
      <c r="F105" s="25"/>
      <c r="G105" s="26">
        <f t="shared" si="1"/>
      </c>
    </row>
    <row r="106" spans="2:7" s="6" customFormat="1" ht="17.25" customHeight="1" hidden="1">
      <c r="B106" s="23"/>
      <c r="C106" s="23"/>
      <c r="D106" s="24"/>
      <c r="E106" s="25"/>
      <c r="F106" s="25"/>
      <c r="G106" s="26">
        <f t="shared" si="1"/>
      </c>
    </row>
    <row r="107" spans="2:7" s="6" customFormat="1" ht="15" customHeight="1">
      <c r="B107" s="20" t="s">
        <v>9</v>
      </c>
      <c r="C107" s="20"/>
      <c r="D107" s="28" t="s">
        <v>51</v>
      </c>
      <c r="E107" s="22">
        <f>E108</f>
        <v>0</v>
      </c>
      <c r="F107" s="22">
        <f>F108</f>
        <v>120000</v>
      </c>
      <c r="G107" s="32">
        <f t="shared" si="1"/>
      </c>
    </row>
    <row r="108" spans="2:7" s="6" customFormat="1" ht="17.25" customHeight="1">
      <c r="B108" s="23"/>
      <c r="C108" s="23" t="s">
        <v>52</v>
      </c>
      <c r="D108" s="24" t="s">
        <v>122</v>
      </c>
      <c r="E108" s="25">
        <f>E109</f>
        <v>0</v>
      </c>
      <c r="F108" s="25">
        <f>F109</f>
        <v>120000</v>
      </c>
      <c r="G108" s="26">
        <f t="shared" si="1"/>
      </c>
    </row>
    <row r="109" spans="2:7" s="6" customFormat="1" ht="17.25" customHeight="1">
      <c r="B109" s="23"/>
      <c r="C109" s="23"/>
      <c r="D109" s="24" t="s">
        <v>95</v>
      </c>
      <c r="E109" s="25">
        <v>0</v>
      </c>
      <c r="F109" s="25">
        <v>120000</v>
      </c>
      <c r="G109" s="26"/>
    </row>
    <row r="110" spans="2:7" s="6" customFormat="1" ht="15" customHeight="1">
      <c r="B110" s="20" t="s">
        <v>13</v>
      </c>
      <c r="C110" s="20"/>
      <c r="D110" s="28" t="s">
        <v>53</v>
      </c>
      <c r="E110" s="22">
        <f>E111+E116+E120+E135+E126+E131+E129</f>
        <v>6764325</v>
      </c>
      <c r="F110" s="22">
        <f>F111+F116+F120+F135+F126+F131+F129</f>
        <v>5746359</v>
      </c>
      <c r="G110" s="15">
        <f>IF(E110&gt;0,F110/E110,"")</f>
        <v>0.8495095963011831</v>
      </c>
    </row>
    <row r="111" spans="2:7" s="6" customFormat="1" ht="17.25" customHeight="1">
      <c r="B111" s="23"/>
      <c r="C111" s="23" t="s">
        <v>14</v>
      </c>
      <c r="D111" s="24" t="s">
        <v>123</v>
      </c>
      <c r="E111" s="25">
        <f>SUM(E112:E115)</f>
        <v>4154676</v>
      </c>
      <c r="F111" s="25">
        <f>SUM(F112:F115)</f>
        <v>3500383</v>
      </c>
      <c r="G111" s="26">
        <f>IF(E111&gt;0,F111/E111,"")</f>
        <v>0.8425164802261356</v>
      </c>
    </row>
    <row r="112" spans="2:7" s="6" customFormat="1" ht="17.25" customHeight="1">
      <c r="B112" s="23"/>
      <c r="C112" s="23"/>
      <c r="D112" s="24" t="s">
        <v>36</v>
      </c>
      <c r="E112" s="25">
        <v>1553136</v>
      </c>
      <c r="F112" s="25">
        <v>1550424</v>
      </c>
      <c r="G112" s="26"/>
    </row>
    <row r="113" spans="2:7" s="6" customFormat="1" ht="17.25" customHeight="1">
      <c r="B113" s="23"/>
      <c r="C113" s="23"/>
      <c r="D113" s="24" t="s">
        <v>35</v>
      </c>
      <c r="E113" s="25">
        <v>305898</v>
      </c>
      <c r="F113" s="25">
        <v>322890</v>
      </c>
      <c r="G113" s="26"/>
    </row>
    <row r="114" spans="2:7" s="6" customFormat="1" ht="17.25" customHeight="1">
      <c r="B114" s="23"/>
      <c r="C114" s="23"/>
      <c r="D114" s="24" t="s">
        <v>30</v>
      </c>
      <c r="E114" s="25">
        <v>382070</v>
      </c>
      <c r="F114" s="25">
        <v>371329</v>
      </c>
      <c r="G114" s="26"/>
    </row>
    <row r="115" spans="2:8" s="6" customFormat="1" ht="17.25" customHeight="1">
      <c r="B115" s="23"/>
      <c r="C115" s="23"/>
      <c r="D115" s="24" t="s">
        <v>31</v>
      </c>
      <c r="E115" s="25">
        <v>1913572</v>
      </c>
      <c r="F115" s="25">
        <v>1255740</v>
      </c>
      <c r="G115" s="26"/>
      <c r="H115" s="43"/>
    </row>
    <row r="116" spans="2:7" s="6" customFormat="1" ht="17.25" customHeight="1">
      <c r="B116" s="23"/>
      <c r="C116" s="23" t="s">
        <v>54</v>
      </c>
      <c r="D116" s="24" t="s">
        <v>155</v>
      </c>
      <c r="E116" s="25">
        <f>SUM(E117:E119)</f>
        <v>1030311</v>
      </c>
      <c r="F116" s="25">
        <f>SUM(F117:F119)</f>
        <v>1082157</v>
      </c>
      <c r="G116" s="26">
        <f>IF(E116&gt;0,F116/E116,"")</f>
        <v>1.0503207284014244</v>
      </c>
    </row>
    <row r="117" spans="2:7" s="6" customFormat="1" ht="17.25" customHeight="1">
      <c r="B117" s="23"/>
      <c r="C117" s="23"/>
      <c r="D117" s="24" t="s">
        <v>36</v>
      </c>
      <c r="E117" s="25">
        <v>712424</v>
      </c>
      <c r="F117" s="25">
        <v>758563</v>
      </c>
      <c r="G117" s="26"/>
    </row>
    <row r="118" spans="2:7" s="6" customFormat="1" ht="17.25" customHeight="1">
      <c r="B118" s="23"/>
      <c r="C118" s="23"/>
      <c r="D118" s="24" t="s">
        <v>40</v>
      </c>
      <c r="E118" s="25">
        <v>142456</v>
      </c>
      <c r="F118" s="25">
        <v>151065</v>
      </c>
      <c r="G118" s="26"/>
    </row>
    <row r="119" spans="2:7" s="6" customFormat="1" ht="17.25" customHeight="1">
      <c r="B119" s="23"/>
      <c r="C119" s="23"/>
      <c r="D119" s="24" t="s">
        <v>30</v>
      </c>
      <c r="E119" s="25">
        <v>175431</v>
      </c>
      <c r="F119" s="25">
        <v>172529</v>
      </c>
      <c r="G119" s="26"/>
    </row>
    <row r="120" spans="2:7" s="6" customFormat="1" ht="17.25" customHeight="1">
      <c r="B120" s="23"/>
      <c r="C120" s="23" t="s">
        <v>15</v>
      </c>
      <c r="D120" s="24" t="s">
        <v>55</v>
      </c>
      <c r="E120" s="25">
        <f>SUM(E121:E125)</f>
        <v>1540292</v>
      </c>
      <c r="F120" s="25">
        <f>SUM(F121:F125)</f>
        <v>1110000</v>
      </c>
      <c r="G120" s="26">
        <f>IF(E120&gt;0,F120/E120,"")</f>
        <v>0.7206425794589597</v>
      </c>
    </row>
    <row r="121" spans="2:7" s="6" customFormat="1" ht="17.25" customHeight="1">
      <c r="B121" s="23"/>
      <c r="C121" s="23"/>
      <c r="D121" s="24" t="s">
        <v>103</v>
      </c>
      <c r="E121" s="25">
        <v>1109225</v>
      </c>
      <c r="F121" s="25">
        <v>1110000</v>
      </c>
      <c r="G121" s="26"/>
    </row>
    <row r="122" spans="2:7" s="6" customFormat="1" ht="17.25" customHeight="1" hidden="1">
      <c r="B122" s="23"/>
      <c r="C122" s="23"/>
      <c r="D122" s="24"/>
      <c r="E122" s="25"/>
      <c r="F122" s="25"/>
      <c r="G122" s="26">
        <f>IF(E122&gt;0,F122/E122,"")</f>
      </c>
    </row>
    <row r="123" spans="2:7" s="6" customFormat="1" ht="17.25" customHeight="1" hidden="1">
      <c r="B123" s="23"/>
      <c r="C123" s="23"/>
      <c r="D123" s="24"/>
      <c r="E123" s="25"/>
      <c r="F123" s="25"/>
      <c r="G123" s="26">
        <f>IF(E123&gt;0,F123/E123,"")</f>
      </c>
    </row>
    <row r="124" spans="2:7" s="6" customFormat="1" ht="17.25" customHeight="1" hidden="1">
      <c r="B124" s="23"/>
      <c r="C124" s="23"/>
      <c r="D124" s="24" t="s">
        <v>30</v>
      </c>
      <c r="E124" s="25">
        <v>6115</v>
      </c>
      <c r="F124" s="25">
        <v>0</v>
      </c>
      <c r="G124" s="26"/>
    </row>
    <row r="125" spans="2:7" s="6" customFormat="1" ht="17.25" customHeight="1" hidden="1">
      <c r="B125" s="23"/>
      <c r="C125" s="23"/>
      <c r="D125" s="24" t="s">
        <v>115</v>
      </c>
      <c r="E125" s="25">
        <v>424952</v>
      </c>
      <c r="F125" s="25">
        <v>0</v>
      </c>
      <c r="G125" s="26"/>
    </row>
    <row r="126" spans="2:7" s="6" customFormat="1" ht="17.25" customHeight="1">
      <c r="B126" s="23"/>
      <c r="C126" s="23" t="s">
        <v>134</v>
      </c>
      <c r="D126" s="24" t="s">
        <v>138</v>
      </c>
      <c r="E126" s="25">
        <f>SUM(E127:E128)</f>
        <v>12440</v>
      </c>
      <c r="F126" s="25">
        <f>SUM(F127:F128)</f>
        <v>24880</v>
      </c>
      <c r="G126" s="26">
        <f>IF(E126&gt;0,F126/E126,"")</f>
        <v>2</v>
      </c>
    </row>
    <row r="127" spans="2:7" s="6" customFormat="1" ht="17.25" customHeight="1">
      <c r="B127" s="23"/>
      <c r="C127" s="23"/>
      <c r="D127" s="24" t="s">
        <v>30</v>
      </c>
      <c r="E127" s="25">
        <v>5440</v>
      </c>
      <c r="F127" s="25">
        <v>13000</v>
      </c>
      <c r="G127" s="26"/>
    </row>
    <row r="128" spans="2:7" s="6" customFormat="1" ht="17.25" customHeight="1">
      <c r="B128" s="23"/>
      <c r="C128" s="23"/>
      <c r="D128" s="24" t="s">
        <v>103</v>
      </c>
      <c r="E128" s="25">
        <v>7000</v>
      </c>
      <c r="F128" s="25">
        <v>11880</v>
      </c>
      <c r="G128" s="26"/>
    </row>
    <row r="129" spans="2:7" s="6" customFormat="1" ht="17.25" customHeight="1">
      <c r="B129" s="23"/>
      <c r="C129" s="23" t="s">
        <v>182</v>
      </c>
      <c r="D129" s="24" t="s">
        <v>183</v>
      </c>
      <c r="E129" s="25">
        <f>E130</f>
        <v>320</v>
      </c>
      <c r="F129" s="25">
        <f>F130</f>
        <v>500</v>
      </c>
      <c r="G129" s="26">
        <f>IF(E129&gt;0,F129/E129,"")</f>
        <v>1.5625</v>
      </c>
    </row>
    <row r="130" spans="2:7" s="6" customFormat="1" ht="17.25" customHeight="1">
      <c r="B130" s="23"/>
      <c r="C130" s="23"/>
      <c r="D130" s="24" t="s">
        <v>175</v>
      </c>
      <c r="E130" s="25">
        <v>320</v>
      </c>
      <c r="F130" s="25">
        <v>500</v>
      </c>
      <c r="G130" s="26"/>
    </row>
    <row r="131" spans="2:7" s="6" customFormat="1" ht="17.25" customHeight="1">
      <c r="B131" s="23"/>
      <c r="C131" s="23" t="s">
        <v>135</v>
      </c>
      <c r="D131" s="24" t="s">
        <v>139</v>
      </c>
      <c r="E131" s="25">
        <f>SUM(E132:E133)</f>
        <v>21786</v>
      </c>
      <c r="F131" s="25">
        <f>SUM(F132:F133)</f>
        <v>22439</v>
      </c>
      <c r="G131" s="26">
        <f>IF(E131&gt;0,F131/E131,"")</f>
        <v>1.0299733773983293</v>
      </c>
    </row>
    <row r="132" spans="2:7" s="6" customFormat="1" ht="17.25" customHeight="1">
      <c r="B132" s="23"/>
      <c r="C132" s="23"/>
      <c r="D132" s="24" t="s">
        <v>30</v>
      </c>
      <c r="E132" s="25">
        <v>14626</v>
      </c>
      <c r="F132" s="25">
        <v>15479</v>
      </c>
      <c r="G132" s="26"/>
    </row>
    <row r="133" spans="2:7" s="6" customFormat="1" ht="17.25" customHeight="1">
      <c r="B133" s="23"/>
      <c r="C133" s="23"/>
      <c r="D133" s="24" t="s">
        <v>103</v>
      </c>
      <c r="E133" s="25">
        <v>7160</v>
      </c>
      <c r="F133" s="25">
        <v>6960</v>
      </c>
      <c r="G133" s="26"/>
    </row>
    <row r="134" spans="2:7" s="6" customFormat="1" ht="17.25" customHeight="1" hidden="1">
      <c r="B134" s="23"/>
      <c r="C134" s="23"/>
      <c r="D134" s="24"/>
      <c r="E134" s="25"/>
      <c r="F134" s="25"/>
      <c r="G134" s="26">
        <f>IF(E134&gt;0,F134/E134,"")</f>
      </c>
    </row>
    <row r="135" spans="2:7" s="6" customFormat="1" ht="17.25" customHeight="1">
      <c r="B135" s="23"/>
      <c r="C135" s="23" t="s">
        <v>112</v>
      </c>
      <c r="D135" s="24" t="s">
        <v>124</v>
      </c>
      <c r="E135" s="25">
        <f>SUM(E137)</f>
        <v>4500</v>
      </c>
      <c r="F135" s="25">
        <f>SUM(F137)</f>
        <v>6000</v>
      </c>
      <c r="G135" s="26">
        <f>IF(E135&gt;0,F135/E135,"")</f>
        <v>1.3333333333333333</v>
      </c>
    </row>
    <row r="136" spans="2:7" s="6" customFormat="1" ht="17.25" customHeight="1" hidden="1">
      <c r="B136" s="23"/>
      <c r="C136" s="23"/>
      <c r="D136" s="24"/>
      <c r="E136" s="25"/>
      <c r="F136" s="25"/>
      <c r="G136" s="26"/>
    </row>
    <row r="137" spans="2:7" s="6" customFormat="1" ht="17.25" customHeight="1">
      <c r="B137" s="23"/>
      <c r="C137" s="23"/>
      <c r="D137" s="24" t="s">
        <v>30</v>
      </c>
      <c r="E137" s="25">
        <v>4500</v>
      </c>
      <c r="F137" s="25">
        <v>6000</v>
      </c>
      <c r="G137" s="26"/>
    </row>
    <row r="138" spans="2:7" s="6" customFormat="1" ht="14.25" customHeight="1">
      <c r="B138" s="20" t="s">
        <v>12</v>
      </c>
      <c r="C138" s="20"/>
      <c r="D138" s="28" t="s">
        <v>87</v>
      </c>
      <c r="E138" s="22">
        <f>E141+E146+E139</f>
        <v>396397</v>
      </c>
      <c r="F138" s="22">
        <f>F141+F146+F139</f>
        <v>285000</v>
      </c>
      <c r="G138" s="15">
        <f>IF(E138&gt;0,F138/E138,"")</f>
        <v>0.7189761779226381</v>
      </c>
    </row>
    <row r="139" spans="2:7" s="6" customFormat="1" ht="17.25" customHeight="1" hidden="1">
      <c r="B139" s="33"/>
      <c r="C139" s="30" t="s">
        <v>130</v>
      </c>
      <c r="D139" s="31" t="s">
        <v>140</v>
      </c>
      <c r="E139" s="27">
        <f>SUM(E140)</f>
        <v>10044</v>
      </c>
      <c r="F139" s="27">
        <f>SUM(F140)</f>
        <v>0</v>
      </c>
      <c r="G139" s="18">
        <f>IF(E139&gt;0,F139/E139,"")</f>
        <v>0</v>
      </c>
    </row>
    <row r="140" spans="2:7" s="6" customFormat="1" ht="17.25" customHeight="1" hidden="1">
      <c r="B140" s="33"/>
      <c r="C140" s="29"/>
      <c r="D140" s="31" t="s">
        <v>131</v>
      </c>
      <c r="E140" s="27">
        <v>10044</v>
      </c>
      <c r="F140" s="27">
        <v>0</v>
      </c>
      <c r="G140" s="17"/>
    </row>
    <row r="141" spans="2:7" s="6" customFormat="1" ht="17.25" customHeight="1">
      <c r="B141" s="23"/>
      <c r="C141" s="23" t="s">
        <v>56</v>
      </c>
      <c r="D141" s="24" t="s">
        <v>57</v>
      </c>
      <c r="E141" s="25">
        <f>SUM(E142:E145)</f>
        <v>295000</v>
      </c>
      <c r="F141" s="25">
        <f>SUM(F142:F145)</f>
        <v>285000</v>
      </c>
      <c r="G141" s="26">
        <f>IF(E141&gt;0,F141/E141,"")</f>
        <v>0.9661016949152542</v>
      </c>
    </row>
    <row r="142" spans="2:7" s="6" customFormat="1" ht="17.25" customHeight="1">
      <c r="B142" s="23"/>
      <c r="C142" s="23"/>
      <c r="D142" s="24" t="s">
        <v>36</v>
      </c>
      <c r="E142" s="25">
        <v>127800</v>
      </c>
      <c r="F142" s="25">
        <v>171475</v>
      </c>
      <c r="G142" s="26"/>
    </row>
    <row r="143" spans="2:7" s="6" customFormat="1" ht="17.25" customHeight="1">
      <c r="B143" s="23"/>
      <c r="C143" s="23"/>
      <c r="D143" s="24" t="s">
        <v>40</v>
      </c>
      <c r="E143" s="25">
        <v>31200</v>
      </c>
      <c r="F143" s="25">
        <v>27157</v>
      </c>
      <c r="G143" s="26"/>
    </row>
    <row r="144" spans="2:7" s="6" customFormat="1" ht="17.25" customHeight="1">
      <c r="B144" s="23"/>
      <c r="C144" s="23"/>
      <c r="D144" s="24" t="s">
        <v>30</v>
      </c>
      <c r="E144" s="25">
        <v>136000</v>
      </c>
      <c r="F144" s="25">
        <v>86368</v>
      </c>
      <c r="G144" s="26"/>
    </row>
    <row r="145" spans="2:7" s="6" customFormat="1" ht="17.25" customHeight="1" hidden="1">
      <c r="B145" s="23"/>
      <c r="C145" s="23"/>
      <c r="D145" s="24"/>
      <c r="E145" s="25"/>
      <c r="F145" s="25"/>
      <c r="G145" s="26"/>
    </row>
    <row r="146" spans="2:7" s="6" customFormat="1" ht="17.25" customHeight="1" hidden="1">
      <c r="B146" s="23"/>
      <c r="C146" s="23" t="s">
        <v>156</v>
      </c>
      <c r="D146" s="24" t="s">
        <v>119</v>
      </c>
      <c r="E146" s="25">
        <f>SUM(E147:E148)</f>
        <v>91353</v>
      </c>
      <c r="F146" s="25">
        <f>SUM(F148)</f>
        <v>0</v>
      </c>
      <c r="G146" s="26">
        <f>IF(E146&gt;0,F146/E146,"")</f>
        <v>0</v>
      </c>
    </row>
    <row r="147" spans="2:7" s="6" customFormat="1" ht="17.25" customHeight="1" hidden="1">
      <c r="B147" s="23"/>
      <c r="C147" s="23"/>
      <c r="D147" s="24" t="s">
        <v>175</v>
      </c>
      <c r="E147" s="25">
        <v>1353</v>
      </c>
      <c r="F147" s="25">
        <v>0</v>
      </c>
      <c r="G147" s="26"/>
    </row>
    <row r="148" spans="2:7" s="6" customFormat="1" ht="17.25" customHeight="1" hidden="1">
      <c r="B148" s="23"/>
      <c r="C148" s="23"/>
      <c r="D148" s="24" t="s">
        <v>157</v>
      </c>
      <c r="E148" s="25">
        <v>90000</v>
      </c>
      <c r="F148" s="25">
        <v>0</v>
      </c>
      <c r="G148" s="26"/>
    </row>
    <row r="149" spans="2:7" s="6" customFormat="1" ht="14.25" customHeight="1">
      <c r="B149" s="20" t="s">
        <v>158</v>
      </c>
      <c r="C149" s="20"/>
      <c r="D149" s="28" t="s">
        <v>159</v>
      </c>
      <c r="E149" s="22">
        <f>E150+E155+E157+E159+E161+E163+E168+E170</f>
        <v>1713694</v>
      </c>
      <c r="F149" s="22">
        <f>F150+F155+F157+F159+F161+F163+F168+F170</f>
        <v>2118200</v>
      </c>
      <c r="G149" s="32">
        <f>IF(E149&gt;0,F149/E149,"")</f>
        <v>1.2360433076150117</v>
      </c>
    </row>
    <row r="150" spans="2:7" s="6" customFormat="1" ht="21.75" customHeight="1">
      <c r="B150" s="29"/>
      <c r="C150" s="30" t="s">
        <v>161</v>
      </c>
      <c r="D150" s="31" t="s">
        <v>192</v>
      </c>
      <c r="E150" s="27">
        <f>SUM(E151:E154)</f>
        <v>592400</v>
      </c>
      <c r="F150" s="27">
        <f>SUM(F151:F154)</f>
        <v>1079000</v>
      </c>
      <c r="G150" s="26">
        <f>IF(E150&gt;0,F150/E150,"")</f>
        <v>1.8214044564483458</v>
      </c>
    </row>
    <row r="151" spans="2:7" s="6" customFormat="1" ht="17.25" customHeight="1">
      <c r="B151" s="29"/>
      <c r="C151" s="29"/>
      <c r="D151" s="24" t="s">
        <v>36</v>
      </c>
      <c r="E151" s="27">
        <v>14995</v>
      </c>
      <c r="F151" s="27">
        <v>24070</v>
      </c>
      <c r="G151" s="18"/>
    </row>
    <row r="152" spans="2:7" s="6" customFormat="1" ht="17.25" customHeight="1">
      <c r="B152" s="29"/>
      <c r="C152" s="29"/>
      <c r="D152" s="24" t="s">
        <v>40</v>
      </c>
      <c r="E152" s="27">
        <v>3025</v>
      </c>
      <c r="F152" s="27">
        <v>4890</v>
      </c>
      <c r="G152" s="18"/>
    </row>
    <row r="153" spans="2:7" s="6" customFormat="1" ht="17.25" customHeight="1">
      <c r="B153" s="29"/>
      <c r="C153" s="29"/>
      <c r="D153" s="24" t="s">
        <v>30</v>
      </c>
      <c r="E153" s="27">
        <v>565380</v>
      </c>
      <c r="F153" s="27">
        <v>1050040</v>
      </c>
      <c r="G153" s="18"/>
    </row>
    <row r="154" spans="2:7" s="6" customFormat="1" ht="17.25" customHeight="1" hidden="1">
      <c r="B154" s="29"/>
      <c r="C154" s="29"/>
      <c r="D154" s="31" t="s">
        <v>31</v>
      </c>
      <c r="E154" s="27">
        <v>9000</v>
      </c>
      <c r="F154" s="27">
        <v>0</v>
      </c>
      <c r="G154" s="18"/>
    </row>
    <row r="155" spans="2:7" s="6" customFormat="1" ht="21.75" customHeight="1">
      <c r="B155" s="34"/>
      <c r="C155" s="35" t="s">
        <v>162</v>
      </c>
      <c r="D155" s="36" t="s">
        <v>188</v>
      </c>
      <c r="E155" s="37">
        <f>E156</f>
        <v>20000</v>
      </c>
      <c r="F155" s="37">
        <f>F156</f>
        <v>21000</v>
      </c>
      <c r="G155" s="38">
        <f>IF(E155&gt;0,F155/E155,"")</f>
        <v>1.05</v>
      </c>
    </row>
    <row r="156" spans="2:7" s="6" customFormat="1" ht="17.25" customHeight="1">
      <c r="B156" s="35"/>
      <c r="C156" s="35"/>
      <c r="D156" s="36" t="s">
        <v>30</v>
      </c>
      <c r="E156" s="37">
        <v>20000</v>
      </c>
      <c r="F156" s="37">
        <v>21000</v>
      </c>
      <c r="G156" s="38"/>
    </row>
    <row r="157" spans="2:7" s="6" customFormat="1" ht="17.25" customHeight="1">
      <c r="B157" s="35"/>
      <c r="C157" s="35" t="s">
        <v>160</v>
      </c>
      <c r="D157" s="36" t="s">
        <v>58</v>
      </c>
      <c r="E157" s="37">
        <f>SUM(E158)</f>
        <v>476100</v>
      </c>
      <c r="F157" s="37">
        <f>SUM(F158)</f>
        <v>418800</v>
      </c>
      <c r="G157" s="38">
        <f>IF(E157&gt;0,F157/E157,"")</f>
        <v>0.8796471329552615</v>
      </c>
    </row>
    <row r="158" spans="2:7" s="6" customFormat="1" ht="17.25" customHeight="1">
      <c r="B158" s="35"/>
      <c r="C158" s="35"/>
      <c r="D158" s="36" t="s">
        <v>30</v>
      </c>
      <c r="E158" s="37">
        <v>476100</v>
      </c>
      <c r="F158" s="37">
        <v>418800</v>
      </c>
      <c r="G158" s="38"/>
    </row>
    <row r="159" spans="2:7" s="6" customFormat="1" ht="17.25" customHeight="1">
      <c r="B159" s="35"/>
      <c r="C159" s="35" t="s">
        <v>163</v>
      </c>
      <c r="D159" s="36" t="s">
        <v>59</v>
      </c>
      <c r="E159" s="37">
        <f>E160</f>
        <v>269956</v>
      </c>
      <c r="F159" s="37">
        <f>F160</f>
        <v>250000</v>
      </c>
      <c r="G159" s="38">
        <f>IF(E159&gt;0,F159/E159,"")</f>
        <v>0.9260768421520544</v>
      </c>
    </row>
    <row r="160" spans="2:7" s="6" customFormat="1" ht="17.25" customHeight="1">
      <c r="B160" s="23"/>
      <c r="C160" s="23"/>
      <c r="D160" s="24" t="s">
        <v>30</v>
      </c>
      <c r="E160" s="25">
        <v>269956</v>
      </c>
      <c r="F160" s="25">
        <v>250000</v>
      </c>
      <c r="G160" s="26"/>
    </row>
    <row r="161" spans="2:7" s="6" customFormat="1" ht="17.25" customHeight="1" hidden="1">
      <c r="B161" s="23"/>
      <c r="C161" s="23" t="s">
        <v>164</v>
      </c>
      <c r="D161" s="24" t="s">
        <v>169</v>
      </c>
      <c r="E161" s="25">
        <f>E162</f>
        <v>3270</v>
      </c>
      <c r="F161" s="25">
        <f>F162</f>
        <v>0</v>
      </c>
      <c r="G161" s="26">
        <f>IF(E161&gt;0,F161/E161,"")</f>
        <v>0</v>
      </c>
    </row>
    <row r="162" spans="2:7" s="6" customFormat="1" ht="17.25" customHeight="1" hidden="1">
      <c r="B162" s="23"/>
      <c r="C162" s="23"/>
      <c r="D162" s="24" t="s">
        <v>30</v>
      </c>
      <c r="E162" s="25">
        <v>3270</v>
      </c>
      <c r="F162" s="25">
        <v>0</v>
      </c>
      <c r="G162" s="26"/>
    </row>
    <row r="163" spans="2:7" s="6" customFormat="1" ht="17.25" customHeight="1">
      <c r="B163" s="23"/>
      <c r="C163" s="23" t="s">
        <v>165</v>
      </c>
      <c r="D163" s="24" t="s">
        <v>170</v>
      </c>
      <c r="E163" s="25">
        <f>SUM(E164:E167)</f>
        <v>310968</v>
      </c>
      <c r="F163" s="25">
        <f>SUM(F164:F167)</f>
        <v>311400</v>
      </c>
      <c r="G163" s="26">
        <f>IF(E163&gt;0,F163/E163,"")</f>
        <v>1.0013892104653854</v>
      </c>
    </row>
    <row r="164" spans="2:7" s="6" customFormat="1" ht="17.25" customHeight="1">
      <c r="B164" s="23"/>
      <c r="C164" s="23"/>
      <c r="D164" s="24" t="s">
        <v>36</v>
      </c>
      <c r="E164" s="25">
        <v>208665</v>
      </c>
      <c r="F164" s="25">
        <v>209400</v>
      </c>
      <c r="G164" s="26"/>
    </row>
    <row r="165" spans="2:7" s="6" customFormat="1" ht="17.25" customHeight="1">
      <c r="B165" s="23"/>
      <c r="C165" s="23"/>
      <c r="D165" s="24" t="s">
        <v>40</v>
      </c>
      <c r="E165" s="25">
        <v>42803</v>
      </c>
      <c r="F165" s="25">
        <v>43000</v>
      </c>
      <c r="G165" s="26"/>
    </row>
    <row r="166" spans="2:7" s="6" customFormat="1" ht="17.25" customHeight="1">
      <c r="B166" s="23"/>
      <c r="C166" s="23"/>
      <c r="D166" s="24" t="s">
        <v>30</v>
      </c>
      <c r="E166" s="25">
        <v>59500</v>
      </c>
      <c r="F166" s="25">
        <v>59000</v>
      </c>
      <c r="G166" s="26"/>
    </row>
    <row r="167" spans="2:7" s="6" customFormat="1" ht="17.25" customHeight="1" hidden="1">
      <c r="B167" s="23"/>
      <c r="C167" s="23"/>
      <c r="D167" s="24"/>
      <c r="E167" s="25"/>
      <c r="F167" s="25"/>
      <c r="G167" s="26"/>
    </row>
    <row r="168" spans="2:7" s="6" customFormat="1" ht="17.25" customHeight="1">
      <c r="B168" s="23"/>
      <c r="C168" s="23" t="s">
        <v>166</v>
      </c>
      <c r="D168" s="24" t="s">
        <v>168</v>
      </c>
      <c r="E168" s="25">
        <f>E169</f>
        <v>39000</v>
      </c>
      <c r="F168" s="25">
        <f>F169</f>
        <v>36000</v>
      </c>
      <c r="G168" s="26">
        <f>IF(E168&gt;0,F168/E168,"")</f>
        <v>0.9230769230769231</v>
      </c>
    </row>
    <row r="169" spans="2:7" s="6" customFormat="1" ht="17.25" customHeight="1">
      <c r="B169" s="23"/>
      <c r="C169" s="23"/>
      <c r="D169" s="24" t="s">
        <v>30</v>
      </c>
      <c r="E169" s="25">
        <v>39000</v>
      </c>
      <c r="F169" s="25">
        <v>36000</v>
      </c>
      <c r="G169" s="26"/>
    </row>
    <row r="170" spans="2:7" s="6" customFormat="1" ht="17.25" customHeight="1">
      <c r="B170" s="23"/>
      <c r="C170" s="23" t="s">
        <v>167</v>
      </c>
      <c r="D170" s="24" t="s">
        <v>119</v>
      </c>
      <c r="E170" s="25">
        <f>SUM(E171:E172)</f>
        <v>2000</v>
      </c>
      <c r="F170" s="25">
        <f>SUM(F171:F172)</f>
        <v>2000</v>
      </c>
      <c r="G170" s="26">
        <f>IF(E170&gt;0,F170/E170,"")</f>
        <v>1</v>
      </c>
    </row>
    <row r="171" spans="2:7" s="6" customFormat="1" ht="17.25" customHeight="1" hidden="1">
      <c r="B171" s="23"/>
      <c r="C171" s="23"/>
      <c r="D171" s="24"/>
      <c r="E171" s="25"/>
      <c r="F171" s="25"/>
      <c r="G171" s="26">
        <f>IF(E171&gt;0,F171/E171,"")</f>
      </c>
    </row>
    <row r="172" spans="2:7" s="6" customFormat="1" ht="17.25" customHeight="1">
      <c r="B172" s="23"/>
      <c r="C172" s="23"/>
      <c r="D172" s="24" t="s">
        <v>187</v>
      </c>
      <c r="E172" s="25">
        <v>2000</v>
      </c>
      <c r="F172" s="25">
        <v>2000</v>
      </c>
      <c r="G172" s="26"/>
    </row>
    <row r="173" spans="2:7" s="6" customFormat="1" ht="17.25" customHeight="1" hidden="1">
      <c r="B173" s="20" t="s">
        <v>171</v>
      </c>
      <c r="C173" s="20"/>
      <c r="D173" s="28" t="s">
        <v>172</v>
      </c>
      <c r="E173" s="22">
        <f>E174</f>
        <v>3070</v>
      </c>
      <c r="F173" s="22">
        <f>F174</f>
        <v>0</v>
      </c>
      <c r="G173" s="32">
        <f>IF(E173&gt;0,F173/E173,"")</f>
        <v>0</v>
      </c>
    </row>
    <row r="174" spans="2:7" s="6" customFormat="1" ht="17.25" customHeight="1" hidden="1">
      <c r="B174" s="23"/>
      <c r="C174" s="23" t="s">
        <v>16</v>
      </c>
      <c r="D174" s="24" t="s">
        <v>147</v>
      </c>
      <c r="E174" s="25">
        <f>E175</f>
        <v>3070</v>
      </c>
      <c r="F174" s="25">
        <f>F175</f>
        <v>0</v>
      </c>
      <c r="G174" s="26">
        <f>IF(E174&gt;0,F174/E174,"")</f>
        <v>0</v>
      </c>
    </row>
    <row r="175" spans="2:7" s="6" customFormat="1" ht="17.25" customHeight="1" hidden="1">
      <c r="B175" s="23"/>
      <c r="C175" s="23"/>
      <c r="D175" s="24" t="s">
        <v>113</v>
      </c>
      <c r="E175" s="25">
        <v>3070</v>
      </c>
      <c r="F175" s="25">
        <v>0</v>
      </c>
      <c r="G175" s="26"/>
    </row>
    <row r="176" spans="2:7" s="6" customFormat="1" ht="15" customHeight="1">
      <c r="B176" s="20" t="s">
        <v>2</v>
      </c>
      <c r="C176" s="20"/>
      <c r="D176" s="28" t="s">
        <v>88</v>
      </c>
      <c r="E176" s="22">
        <f>E182+E177</f>
        <v>186440</v>
      </c>
      <c r="F176" s="22">
        <f>F182+F177+F186</f>
        <v>204349</v>
      </c>
      <c r="G176" s="15">
        <f aca="true" t="shared" si="2" ref="G176:G182">IF(E176&gt;0,F176/E176,"")</f>
        <v>1.096057712937138</v>
      </c>
    </row>
    <row r="177" spans="2:7" s="6" customFormat="1" ht="17.25" customHeight="1">
      <c r="B177" s="29"/>
      <c r="C177" s="30" t="s">
        <v>94</v>
      </c>
      <c r="D177" s="31" t="s">
        <v>125</v>
      </c>
      <c r="E177" s="27">
        <f>SUM(E178:E181)</f>
        <v>186440</v>
      </c>
      <c r="F177" s="27">
        <f>SUM(F178:F181)</f>
        <v>204349</v>
      </c>
      <c r="G177" s="17">
        <f t="shared" si="2"/>
        <v>1.096057712937138</v>
      </c>
    </row>
    <row r="178" spans="2:7" s="6" customFormat="1" ht="17.25" customHeight="1">
      <c r="B178" s="29"/>
      <c r="C178" s="29"/>
      <c r="D178" s="31" t="s">
        <v>36</v>
      </c>
      <c r="E178" s="27">
        <v>44160</v>
      </c>
      <c r="F178" s="27">
        <v>59472</v>
      </c>
      <c r="G178" s="17"/>
    </row>
    <row r="179" spans="2:7" s="6" customFormat="1" ht="17.25" customHeight="1">
      <c r="B179" s="29"/>
      <c r="C179" s="29"/>
      <c r="D179" s="31" t="s">
        <v>35</v>
      </c>
      <c r="E179" s="27">
        <v>9060</v>
      </c>
      <c r="F179" s="27">
        <v>10460</v>
      </c>
      <c r="G179" s="17"/>
    </row>
    <row r="180" spans="2:7" s="6" customFormat="1" ht="17.25" customHeight="1">
      <c r="B180" s="29"/>
      <c r="C180" s="29"/>
      <c r="D180" s="31" t="s">
        <v>30</v>
      </c>
      <c r="E180" s="27">
        <v>3220</v>
      </c>
      <c r="F180" s="27">
        <v>4417</v>
      </c>
      <c r="G180" s="17"/>
    </row>
    <row r="181" spans="2:7" s="6" customFormat="1" ht="17.25" customHeight="1">
      <c r="B181" s="29"/>
      <c r="C181" s="29"/>
      <c r="D181" s="31" t="s">
        <v>108</v>
      </c>
      <c r="E181" s="27">
        <v>130000</v>
      </c>
      <c r="F181" s="27">
        <v>130000</v>
      </c>
      <c r="G181" s="17"/>
    </row>
    <row r="182" spans="2:7" s="6" customFormat="1" ht="17.25" customHeight="1" hidden="1">
      <c r="B182" s="23"/>
      <c r="C182" s="23"/>
      <c r="D182" s="24"/>
      <c r="E182" s="25"/>
      <c r="F182" s="25"/>
      <c r="G182" s="26">
        <f t="shared" si="2"/>
      </c>
    </row>
    <row r="183" spans="2:7" s="6" customFormat="1" ht="17.25" customHeight="1" hidden="1">
      <c r="B183" s="23"/>
      <c r="C183" s="23"/>
      <c r="D183" s="24"/>
      <c r="E183" s="25"/>
      <c r="F183" s="25"/>
      <c r="G183" s="26"/>
    </row>
    <row r="184" spans="2:7" s="6" customFormat="1" ht="17.25" customHeight="1" hidden="1">
      <c r="B184" s="23"/>
      <c r="C184" s="23"/>
      <c r="D184" s="24"/>
      <c r="E184" s="25"/>
      <c r="F184" s="25"/>
      <c r="G184" s="26"/>
    </row>
    <row r="185" spans="2:7" s="6" customFormat="1" ht="17.25" customHeight="1" hidden="1">
      <c r="B185" s="23"/>
      <c r="C185" s="23"/>
      <c r="D185" s="24"/>
      <c r="E185" s="25"/>
      <c r="F185" s="25"/>
      <c r="G185" s="26"/>
    </row>
    <row r="186" spans="2:7" s="6" customFormat="1" ht="17.25" customHeight="1" hidden="1">
      <c r="B186" s="23"/>
      <c r="C186" s="23"/>
      <c r="D186" s="24"/>
      <c r="E186" s="25"/>
      <c r="F186" s="25"/>
      <c r="G186" s="26"/>
    </row>
    <row r="187" spans="2:7" s="6" customFormat="1" ht="17.25" customHeight="1" hidden="1">
      <c r="B187" s="23"/>
      <c r="C187" s="23"/>
      <c r="D187" s="24"/>
      <c r="E187" s="25"/>
      <c r="F187" s="25"/>
      <c r="G187" s="26"/>
    </row>
    <row r="188" spans="2:7" s="6" customFormat="1" ht="17.25" customHeight="1" hidden="1">
      <c r="B188" s="23"/>
      <c r="C188" s="23"/>
      <c r="D188" s="24"/>
      <c r="E188" s="25"/>
      <c r="F188" s="25"/>
      <c r="G188" s="26"/>
    </row>
    <row r="189" spans="2:7" s="6" customFormat="1" ht="17.25" customHeight="1" hidden="1">
      <c r="B189" s="23"/>
      <c r="C189" s="23"/>
      <c r="D189" s="24"/>
      <c r="E189" s="25"/>
      <c r="F189" s="25"/>
      <c r="G189" s="26"/>
    </row>
    <row r="190" spans="2:7" s="6" customFormat="1" ht="17.25" customHeight="1" hidden="1">
      <c r="B190" s="23"/>
      <c r="C190" s="23"/>
      <c r="D190" s="24"/>
      <c r="E190" s="25"/>
      <c r="F190" s="25"/>
      <c r="G190" s="26"/>
    </row>
    <row r="191" spans="2:7" s="6" customFormat="1" ht="17.25" customHeight="1" hidden="1">
      <c r="B191" s="23"/>
      <c r="C191" s="23"/>
      <c r="D191" s="24"/>
      <c r="E191" s="25"/>
      <c r="F191" s="25"/>
      <c r="G191" s="26"/>
    </row>
    <row r="192" spans="2:7" s="6" customFormat="1" ht="14.25" customHeight="1">
      <c r="B192" s="20" t="s">
        <v>10</v>
      </c>
      <c r="C192" s="20"/>
      <c r="D192" s="28" t="s">
        <v>89</v>
      </c>
      <c r="E192" s="22">
        <f>E193+E197+E199+E202+E204+E210</f>
        <v>1360720</v>
      </c>
      <c r="F192" s="22">
        <f>F193+F197+F199+F202+F204+F210</f>
        <v>1238878</v>
      </c>
      <c r="G192" s="15">
        <f>IF(E192&gt;0,F192/E192,"")</f>
        <v>0.9104576988653066</v>
      </c>
    </row>
    <row r="193" spans="2:7" s="6" customFormat="1" ht="17.25" customHeight="1">
      <c r="B193" s="29"/>
      <c r="C193" s="30" t="s">
        <v>109</v>
      </c>
      <c r="D193" s="31" t="s">
        <v>126</v>
      </c>
      <c r="E193" s="27">
        <f>SUM(E194:E195)</f>
        <v>400241</v>
      </c>
      <c r="F193" s="27">
        <f>SUM(F194:F196)</f>
        <v>93878</v>
      </c>
      <c r="G193" s="18">
        <f>IF(E193&gt;0,F193/E193,"")</f>
        <v>0.23455368140695232</v>
      </c>
    </row>
    <row r="194" spans="2:7" s="6" customFormat="1" ht="17.25" customHeight="1">
      <c r="B194" s="29"/>
      <c r="C194" s="29"/>
      <c r="D194" s="24" t="s">
        <v>30</v>
      </c>
      <c r="E194" s="27">
        <v>10241</v>
      </c>
      <c r="F194" s="27">
        <v>3168</v>
      </c>
      <c r="G194" s="18"/>
    </row>
    <row r="195" spans="2:8" s="6" customFormat="1" ht="17.25" customHeight="1">
      <c r="B195" s="29"/>
      <c r="C195" s="29"/>
      <c r="D195" s="24" t="s">
        <v>31</v>
      </c>
      <c r="E195" s="27">
        <v>390000</v>
      </c>
      <c r="F195" s="27">
        <v>80710</v>
      </c>
      <c r="G195" s="18"/>
      <c r="H195" s="39"/>
    </row>
    <row r="196" spans="2:8" s="6" customFormat="1" ht="17.25" customHeight="1">
      <c r="B196" s="29"/>
      <c r="C196" s="29"/>
      <c r="D196" s="24" t="s">
        <v>190</v>
      </c>
      <c r="E196" s="27"/>
      <c r="F196" s="27">
        <v>10000</v>
      </c>
      <c r="G196" s="18"/>
      <c r="H196" s="39"/>
    </row>
    <row r="197" spans="2:8" s="6" customFormat="1" ht="17.25" customHeight="1">
      <c r="B197" s="29"/>
      <c r="C197" s="30" t="s">
        <v>110</v>
      </c>
      <c r="D197" s="31" t="s">
        <v>127</v>
      </c>
      <c r="E197" s="27">
        <f>SUM(E198)</f>
        <v>32000</v>
      </c>
      <c r="F197" s="27">
        <f>SUM(F198)</f>
        <v>139000</v>
      </c>
      <c r="G197" s="17">
        <f>IF(E197&gt;0,F197/E197,"")</f>
        <v>4.34375</v>
      </c>
      <c r="H197" s="40"/>
    </row>
    <row r="198" spans="2:8" s="6" customFormat="1" ht="17.25" customHeight="1">
      <c r="B198" s="29"/>
      <c r="C198" s="30"/>
      <c r="D198" s="24" t="s">
        <v>31</v>
      </c>
      <c r="E198" s="27">
        <v>32000</v>
      </c>
      <c r="F198" s="27">
        <v>139000</v>
      </c>
      <c r="G198" s="17"/>
      <c r="H198" s="39"/>
    </row>
    <row r="199" spans="2:7" s="6" customFormat="1" ht="17.25" customHeight="1">
      <c r="B199" s="23"/>
      <c r="C199" s="23" t="s">
        <v>60</v>
      </c>
      <c r="D199" s="24" t="s">
        <v>61</v>
      </c>
      <c r="E199" s="25">
        <f>E201+E200</f>
        <v>600000</v>
      </c>
      <c r="F199" s="25">
        <f>F201+F200</f>
        <v>600000</v>
      </c>
      <c r="G199" s="26">
        <f>IF(E199&gt;0,F199/E199,"")</f>
        <v>1</v>
      </c>
    </row>
    <row r="200" spans="2:7" s="6" customFormat="1" ht="17.25" customHeight="1">
      <c r="B200" s="23"/>
      <c r="C200" s="23"/>
      <c r="D200" s="24" t="s">
        <v>30</v>
      </c>
      <c r="E200" s="25">
        <v>600000</v>
      </c>
      <c r="F200" s="25">
        <v>600000</v>
      </c>
      <c r="G200" s="26"/>
    </row>
    <row r="201" spans="2:7" s="6" customFormat="1" ht="17.25" customHeight="1" hidden="1">
      <c r="B201" s="23"/>
      <c r="C201" s="23"/>
      <c r="D201" s="24"/>
      <c r="E201" s="25"/>
      <c r="F201" s="25"/>
      <c r="G201" s="26"/>
    </row>
    <row r="202" spans="2:7" s="6" customFormat="1" ht="17.25" customHeight="1">
      <c r="B202" s="23"/>
      <c r="C202" s="23" t="s">
        <v>62</v>
      </c>
      <c r="D202" s="24" t="s">
        <v>63</v>
      </c>
      <c r="E202" s="25">
        <f>E203</f>
        <v>49190</v>
      </c>
      <c r="F202" s="25">
        <f>F203</f>
        <v>70000</v>
      </c>
      <c r="G202" s="26">
        <f>IF(E202&gt;0,F202/E202,"")</f>
        <v>1.4230534661516567</v>
      </c>
    </row>
    <row r="203" spans="2:7" s="6" customFormat="1" ht="17.25" customHeight="1">
      <c r="B203" s="23"/>
      <c r="C203" s="23"/>
      <c r="D203" s="24" t="s">
        <v>30</v>
      </c>
      <c r="E203" s="25">
        <v>49190</v>
      </c>
      <c r="F203" s="25">
        <v>70000</v>
      </c>
      <c r="G203" s="26"/>
    </row>
    <row r="204" spans="2:7" s="6" customFormat="1" ht="17.25" customHeight="1">
      <c r="B204" s="23"/>
      <c r="C204" s="23" t="s">
        <v>17</v>
      </c>
      <c r="D204" s="24" t="s">
        <v>64</v>
      </c>
      <c r="E204" s="25">
        <f>SUM(E205:E209)</f>
        <v>252489</v>
      </c>
      <c r="F204" s="25">
        <f>SUM(F205:F209)</f>
        <v>328000</v>
      </c>
      <c r="G204" s="26">
        <f>IF(E204&gt;0,F204/E204,"")</f>
        <v>1.2990664939858767</v>
      </c>
    </row>
    <row r="205" spans="2:7" s="6" customFormat="1" ht="17.25" customHeight="1">
      <c r="B205" s="23"/>
      <c r="C205" s="23"/>
      <c r="D205" s="24" t="s">
        <v>30</v>
      </c>
      <c r="E205" s="25">
        <v>252489</v>
      </c>
      <c r="F205" s="25">
        <v>300000</v>
      </c>
      <c r="G205" s="26"/>
    </row>
    <row r="206" spans="2:7" s="6" customFormat="1" ht="17.25" customHeight="1" hidden="1">
      <c r="B206" s="23"/>
      <c r="C206" s="23"/>
      <c r="D206" s="24"/>
      <c r="E206" s="25"/>
      <c r="F206" s="25"/>
      <c r="G206" s="26"/>
    </row>
    <row r="207" spans="2:7" s="6" customFormat="1" ht="17.25" customHeight="1" hidden="1">
      <c r="B207" s="23"/>
      <c r="C207" s="23"/>
      <c r="D207" s="24"/>
      <c r="E207" s="25"/>
      <c r="F207" s="25"/>
      <c r="G207" s="26">
        <f>IF(E207&gt;0,F207/E207,"")</f>
      </c>
    </row>
    <row r="208" spans="2:7" s="6" customFormat="1" ht="17.25" customHeight="1" hidden="1">
      <c r="B208" s="23"/>
      <c r="C208" s="23"/>
      <c r="D208" s="24"/>
      <c r="E208" s="25"/>
      <c r="F208" s="25"/>
      <c r="G208" s="26"/>
    </row>
    <row r="209" spans="2:7" s="6" customFormat="1" ht="17.25" customHeight="1">
      <c r="B209" s="23"/>
      <c r="C209" s="23"/>
      <c r="D209" s="24" t="s">
        <v>31</v>
      </c>
      <c r="E209" s="25">
        <v>0</v>
      </c>
      <c r="F209" s="25">
        <v>28000</v>
      </c>
      <c r="G209" s="26"/>
    </row>
    <row r="210" spans="2:7" s="6" customFormat="1" ht="17.25" customHeight="1">
      <c r="B210" s="23"/>
      <c r="C210" s="23" t="s">
        <v>11</v>
      </c>
      <c r="D210" s="24" t="s">
        <v>119</v>
      </c>
      <c r="E210" s="25">
        <f>SUM(E211:E213)</f>
        <v>26800</v>
      </c>
      <c r="F210" s="25">
        <f>SUM(F211:F213)</f>
        <v>8000</v>
      </c>
      <c r="G210" s="26">
        <f>IF(E210&gt;0,F210/E210,"")</f>
        <v>0.29850746268656714</v>
      </c>
    </row>
    <row r="211" spans="2:7" s="6" customFormat="1" ht="17.25" customHeight="1">
      <c r="B211" s="23"/>
      <c r="C211" s="23"/>
      <c r="D211" s="24" t="s">
        <v>30</v>
      </c>
      <c r="E211" s="25">
        <v>26800</v>
      </c>
      <c r="F211" s="25">
        <v>8000</v>
      </c>
      <c r="G211" s="26"/>
    </row>
    <row r="212" spans="2:7" s="6" customFormat="1" ht="17.25" customHeight="1" hidden="1">
      <c r="B212" s="23"/>
      <c r="C212" s="23"/>
      <c r="D212" s="24"/>
      <c r="E212" s="25">
        <v>0</v>
      </c>
      <c r="F212" s="25">
        <v>0</v>
      </c>
      <c r="G212" s="26"/>
    </row>
    <row r="213" spans="2:7" s="6" customFormat="1" ht="17.25" customHeight="1" hidden="1">
      <c r="B213" s="23"/>
      <c r="C213" s="23"/>
      <c r="D213" s="24"/>
      <c r="E213" s="25"/>
      <c r="F213" s="25"/>
      <c r="G213" s="26"/>
    </row>
    <row r="214" spans="2:7" s="6" customFormat="1" ht="14.25" customHeight="1">
      <c r="B214" s="20" t="s">
        <v>65</v>
      </c>
      <c r="C214" s="20"/>
      <c r="D214" s="28" t="s">
        <v>90</v>
      </c>
      <c r="E214" s="22">
        <f>E217+E219+E221+E223</f>
        <v>159504</v>
      </c>
      <c r="F214" s="22">
        <f>F217+F219+F221+F223</f>
        <v>205000</v>
      </c>
      <c r="G214" s="15">
        <f>IF(E214&gt;0,F214/E214,"")</f>
        <v>1.2852342261009129</v>
      </c>
    </row>
    <row r="215" spans="2:7" s="6" customFormat="1" ht="17.25" customHeight="1" hidden="1">
      <c r="B215" s="29"/>
      <c r="C215" s="30"/>
      <c r="D215" s="31"/>
      <c r="E215" s="27"/>
      <c r="F215" s="27"/>
      <c r="G215" s="15">
        <f>IF(E215&gt;0,F215/E215,"")</f>
      </c>
    </row>
    <row r="216" spans="2:7" s="6" customFormat="1" ht="17.25" customHeight="1" hidden="1">
      <c r="B216" s="29"/>
      <c r="C216" s="29"/>
      <c r="D216" s="24"/>
      <c r="E216" s="27"/>
      <c r="F216" s="27"/>
      <c r="G216" s="15">
        <f>IF(E216&gt;0,F216/E216,"")</f>
      </c>
    </row>
    <row r="217" spans="2:7" s="6" customFormat="1" ht="17.25" customHeight="1" hidden="1">
      <c r="B217" s="29"/>
      <c r="C217" s="30" t="s">
        <v>173</v>
      </c>
      <c r="D217" s="24" t="s">
        <v>174</v>
      </c>
      <c r="E217" s="27">
        <f>+E218</f>
        <v>13300</v>
      </c>
      <c r="F217" s="27">
        <f>+F218</f>
        <v>0</v>
      </c>
      <c r="G217" s="17">
        <f>IF(E217&gt;0,F217/E217,"")</f>
        <v>0</v>
      </c>
    </row>
    <row r="218" spans="2:7" s="6" customFormat="1" ht="17.25" customHeight="1" hidden="1">
      <c r="B218" s="29"/>
      <c r="C218" s="29"/>
      <c r="D218" s="24" t="s">
        <v>175</v>
      </c>
      <c r="E218" s="27">
        <v>13300</v>
      </c>
      <c r="F218" s="27">
        <v>0</v>
      </c>
      <c r="G218" s="18"/>
    </row>
    <row r="219" spans="2:7" s="6" customFormat="1" ht="17.25" customHeight="1">
      <c r="B219" s="23"/>
      <c r="C219" s="23" t="s">
        <v>66</v>
      </c>
      <c r="D219" s="24" t="s">
        <v>67</v>
      </c>
      <c r="E219" s="25">
        <f>E220</f>
        <v>90000</v>
      </c>
      <c r="F219" s="25">
        <f>F220</f>
        <v>105000</v>
      </c>
      <c r="G219" s="26">
        <f aca="true" t="shared" si="3" ref="G219:G231">IF(E219&gt;0,F219/E219,"")</f>
        <v>1.1666666666666667</v>
      </c>
    </row>
    <row r="220" spans="2:7" s="6" customFormat="1" ht="17.25" customHeight="1">
      <c r="B220" s="23"/>
      <c r="C220" s="23"/>
      <c r="D220" s="24" t="s">
        <v>68</v>
      </c>
      <c r="E220" s="25">
        <v>90000</v>
      </c>
      <c r="F220" s="25">
        <v>105000</v>
      </c>
      <c r="G220" s="26"/>
    </row>
    <row r="221" spans="2:7" s="6" customFormat="1" ht="17.25" customHeight="1">
      <c r="B221" s="23"/>
      <c r="C221" s="23" t="s">
        <v>69</v>
      </c>
      <c r="D221" s="24" t="s">
        <v>128</v>
      </c>
      <c r="E221" s="25">
        <f>E222</f>
        <v>4000</v>
      </c>
      <c r="F221" s="25">
        <f>F222</f>
        <v>5000</v>
      </c>
      <c r="G221" s="26">
        <f t="shared" si="3"/>
        <v>1.25</v>
      </c>
    </row>
    <row r="222" spans="2:7" s="6" customFormat="1" ht="17.25" customHeight="1">
      <c r="B222" s="23"/>
      <c r="C222" s="23"/>
      <c r="D222" s="24" t="s">
        <v>30</v>
      </c>
      <c r="E222" s="25">
        <v>4000</v>
      </c>
      <c r="F222" s="25">
        <v>5000</v>
      </c>
      <c r="G222" s="26"/>
    </row>
    <row r="223" spans="2:7" s="6" customFormat="1" ht="17.25" customHeight="1">
      <c r="B223" s="23"/>
      <c r="C223" s="23" t="s">
        <v>70</v>
      </c>
      <c r="D223" s="24" t="s">
        <v>119</v>
      </c>
      <c r="E223" s="25">
        <f>E224</f>
        <v>52204</v>
      </c>
      <c r="F223" s="25">
        <f>F224+F225</f>
        <v>95000</v>
      </c>
      <c r="G223" s="26">
        <f t="shared" si="3"/>
        <v>1.8197839246034786</v>
      </c>
    </row>
    <row r="224" spans="2:7" s="6" customFormat="1" ht="17.25" customHeight="1">
      <c r="B224" s="23"/>
      <c r="C224" s="23"/>
      <c r="D224" s="24" t="s">
        <v>30</v>
      </c>
      <c r="E224" s="25">
        <v>52204</v>
      </c>
      <c r="F224" s="25">
        <v>15000</v>
      </c>
      <c r="G224" s="26"/>
    </row>
    <row r="225" spans="2:7" s="6" customFormat="1" ht="17.25" customHeight="1">
      <c r="B225" s="23"/>
      <c r="C225" s="23"/>
      <c r="D225" s="24" t="s">
        <v>115</v>
      </c>
      <c r="E225" s="25">
        <v>0</v>
      </c>
      <c r="F225" s="25">
        <v>80000</v>
      </c>
      <c r="G225" s="26"/>
    </row>
    <row r="226" spans="2:7" s="6" customFormat="1" ht="15" customHeight="1">
      <c r="B226" s="20" t="s">
        <v>71</v>
      </c>
      <c r="C226" s="20"/>
      <c r="D226" s="28" t="s">
        <v>91</v>
      </c>
      <c r="E226" s="22">
        <f>E229+E231+E227</f>
        <v>1004016</v>
      </c>
      <c r="F226" s="22">
        <f>F229+F231+F227</f>
        <v>128000</v>
      </c>
      <c r="G226" s="15">
        <f t="shared" si="3"/>
        <v>0.12748800815923253</v>
      </c>
    </row>
    <row r="227" spans="2:7" s="6" customFormat="1" ht="17.25" customHeight="1" hidden="1">
      <c r="B227" s="29"/>
      <c r="C227" s="30" t="s">
        <v>176</v>
      </c>
      <c r="D227" s="31" t="s">
        <v>177</v>
      </c>
      <c r="E227" s="27">
        <f>E228</f>
        <v>900000</v>
      </c>
      <c r="F227" s="27">
        <f>F228</f>
        <v>0</v>
      </c>
      <c r="G227" s="18"/>
    </row>
    <row r="228" spans="2:7" s="6" customFormat="1" ht="0.75" customHeight="1" hidden="1">
      <c r="B228" s="29"/>
      <c r="C228" s="29"/>
      <c r="D228" s="31" t="s">
        <v>115</v>
      </c>
      <c r="E228" s="27">
        <v>900000</v>
      </c>
      <c r="F228" s="27">
        <v>0</v>
      </c>
      <c r="G228" s="18"/>
    </row>
    <row r="229" spans="2:7" s="6" customFormat="1" ht="17.25" customHeight="1">
      <c r="B229" s="23"/>
      <c r="C229" s="23" t="s">
        <v>72</v>
      </c>
      <c r="D229" s="24" t="s">
        <v>73</v>
      </c>
      <c r="E229" s="25">
        <f>E230</f>
        <v>13000</v>
      </c>
      <c r="F229" s="25">
        <f>F230</f>
        <v>19000</v>
      </c>
      <c r="G229" s="26">
        <f t="shared" si="3"/>
        <v>1.4615384615384615</v>
      </c>
    </row>
    <row r="230" spans="2:7" s="6" customFormat="1" ht="17.25" customHeight="1">
      <c r="B230" s="23"/>
      <c r="C230" s="23"/>
      <c r="D230" s="24" t="s">
        <v>111</v>
      </c>
      <c r="E230" s="25">
        <v>13000</v>
      </c>
      <c r="F230" s="25">
        <v>19000</v>
      </c>
      <c r="G230" s="26"/>
    </row>
    <row r="231" spans="2:7" s="6" customFormat="1" ht="17.25" customHeight="1">
      <c r="B231" s="23"/>
      <c r="C231" s="23" t="s">
        <v>74</v>
      </c>
      <c r="D231" s="24" t="s">
        <v>119</v>
      </c>
      <c r="E231" s="25">
        <f>SUM(E232,E233)</f>
        <v>91016</v>
      </c>
      <c r="F231" s="25">
        <f>SUM(F232,F233)</f>
        <v>109000</v>
      </c>
      <c r="G231" s="26">
        <f t="shared" si="3"/>
        <v>1.1975916322404851</v>
      </c>
    </row>
    <row r="232" spans="2:7" s="6" customFormat="1" ht="17.25" customHeight="1">
      <c r="B232" s="23"/>
      <c r="C232" s="23"/>
      <c r="D232" s="24" t="s">
        <v>30</v>
      </c>
      <c r="E232" s="25">
        <v>56016</v>
      </c>
      <c r="F232" s="25">
        <v>59000</v>
      </c>
      <c r="G232" s="26"/>
    </row>
    <row r="233" spans="2:7" s="6" customFormat="1" ht="17.25" customHeight="1">
      <c r="B233" s="23"/>
      <c r="C233" s="23"/>
      <c r="D233" s="24" t="s">
        <v>31</v>
      </c>
      <c r="E233" s="25">
        <v>35000</v>
      </c>
      <c r="F233" s="25">
        <v>50000</v>
      </c>
      <c r="G233" s="26"/>
    </row>
    <row r="234" spans="2:7" s="6" customFormat="1" ht="17.25" customHeight="1">
      <c r="B234" s="49" t="s">
        <v>75</v>
      </c>
      <c r="C234" s="50"/>
      <c r="D234" s="51"/>
      <c r="E234" s="41">
        <f>E226+E214+E192+E176+E173+E149+E138+E110+E107+E100+E97+E82+E79+E68+E49+E42+E33+E26+E15+E12+E9</f>
        <v>16903939</v>
      </c>
      <c r="F234" s="41">
        <f>F226+F214+F192+F176+F173+F149+F138+F110+F107+F100+F97+F82+F79+F68+F49+F42+F33+F26+F15+F12+F9</f>
        <v>15325643</v>
      </c>
      <c r="G234" s="42">
        <f>IF(E234&gt;0,F234/E234,"")</f>
        <v>0.9066314661925838</v>
      </c>
    </row>
    <row r="236" ht="11.25">
      <c r="E236" s="2" t="s">
        <v>132</v>
      </c>
    </row>
  </sheetData>
  <mergeCells count="6">
    <mergeCell ref="B234:D234"/>
    <mergeCell ref="A4:G4"/>
    <mergeCell ref="A1:G1"/>
    <mergeCell ref="A2:G2"/>
    <mergeCell ref="A3:G3"/>
    <mergeCell ref="B5:G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UMSZP</dc:creator>
  <cp:keywords/>
  <dc:description/>
  <cp:lastModifiedBy>xxx</cp:lastModifiedBy>
  <cp:lastPrinted>2005-02-17T09:43:32Z</cp:lastPrinted>
  <dcterms:created xsi:type="dcterms:W3CDTF">2000-11-28T08:18:03Z</dcterms:created>
  <dcterms:modified xsi:type="dcterms:W3CDTF">2005-02-17T09:46:39Z</dcterms:modified>
  <cp:category/>
  <cp:version/>
  <cp:contentType/>
  <cp:contentStatus/>
</cp:coreProperties>
</file>